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1.xml" ContentType="application/vnd.openxmlformats-officedocument.spreadsheetml.comments+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omments2.xml" ContentType="application/vnd.openxmlformats-officedocument.spreadsheetml.comments+xml"/>
  <Override PartName="/xl/charts/chart9.xml" ContentType="application/vnd.openxmlformats-officedocument.drawingml.chart+xml"/>
  <Override PartName="/xl/theme/themeOverride2.xml" ContentType="application/vnd.openxmlformats-officedocument.themeOverride+xml"/>
  <Override PartName="/xl/drawings/drawing19.xml" ContentType="application/vnd.openxmlformats-officedocument.drawingml.chartshapes+xml"/>
  <Override PartName="/xl/charts/chart10.xml" ContentType="application/vnd.openxmlformats-officedocument.drawingml.chart+xml"/>
  <Override PartName="/xl/drawings/drawing20.xml" ContentType="application/vnd.openxmlformats-officedocument.drawingml.chartshapes+xml"/>
  <Override PartName="/xl/charts/chart11.xml" ContentType="application/vnd.openxmlformats-officedocument.drawingml.chart+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95" windowHeight="12075" firstSheet="2" activeTab="3"/>
  </bookViews>
  <sheets>
    <sheet name="Crude &amp; Cond Qty &amp; Value" sheetId="6" r:id="rId1"/>
    <sheet name="Gas Prices Calendar year" sheetId="7" r:id="rId2"/>
    <sheet name="Gas Prices Financial Year" sheetId="8" r:id="rId3"/>
    <sheet name="LNG and Dom Gas Prices" sheetId="11" r:id="rId4"/>
    <sheet name="Tapis Oil Price" sheetId="5" r:id="rId5"/>
    <sheet name="Historic Oil Price" sheetId="9" r:id="rId6"/>
    <sheet name="Exports" sheetId="10" r:id="rId7"/>
    <sheet name="Oil &amp; Cond WA vs Australia" sheetId="4" r:id="rId8"/>
    <sheet name="OPEC 2014" sheetId="2" r:id="rId9"/>
    <sheet name="LNG Ranking 2014" sheetId="1" r:id="rId10"/>
    <sheet name="Sheet1" sheetId="12" r:id="rId11"/>
  </sheets>
  <externalReferences>
    <externalReference r:id="rId12"/>
  </externalReferences>
  <definedNames>
    <definedName name="_xlnm.Print_Area" localSheetId="0">'Crude &amp; Cond Qty &amp; Value'!$A$1:$P$77</definedName>
    <definedName name="_xlnm.Print_Area" localSheetId="6">Exports!$A$4:$K$38</definedName>
    <definedName name="_xlnm.Print_Area" localSheetId="1">'Gas Prices Calendar year'!$A$1:$I$61</definedName>
    <definedName name="_xlnm.Print_Area" localSheetId="2">'Gas Prices Financial Year'!$A$1:$J$59</definedName>
    <definedName name="_xlnm.Print_Area" localSheetId="3">'LNG and Dom Gas Prices'!#REF!</definedName>
    <definedName name="_xlnm.Print_Area" localSheetId="9">'LNG Ranking 2014'!$A$5:$K$113</definedName>
    <definedName name="_xlnm.Print_Area" localSheetId="7">'Oil &amp; Cond WA vs Australia'!$A$1:$N$58</definedName>
    <definedName name="_xlnm.Print_Area" localSheetId="4">'Tapis Oil Price'!$A$1:$T$69</definedName>
  </definedNames>
  <calcPr calcId="145621"/>
</workbook>
</file>

<file path=xl/calcChain.xml><?xml version="1.0" encoding="utf-8"?>
<calcChain xmlns="http://schemas.openxmlformats.org/spreadsheetml/2006/main">
  <c r="C13" i="7" l="1"/>
  <c r="D13" i="7"/>
  <c r="F13" i="7"/>
  <c r="I13" i="7" s="1"/>
  <c r="C14" i="7"/>
  <c r="D14" i="7"/>
  <c r="F14" i="7"/>
  <c r="I14" i="7" s="1"/>
  <c r="C15" i="7"/>
  <c r="D15" i="7"/>
  <c r="F15" i="7" s="1"/>
  <c r="C16" i="7"/>
  <c r="D16" i="7" s="1"/>
  <c r="F16" i="7" s="1"/>
  <c r="C17" i="7"/>
  <c r="D17" i="7"/>
  <c r="F17" i="7"/>
  <c r="I17" i="7" s="1"/>
  <c r="C18" i="7"/>
  <c r="D18" i="7"/>
  <c r="F18" i="7"/>
  <c r="I18" i="7" s="1"/>
  <c r="C19" i="7"/>
  <c r="D19" i="7"/>
  <c r="F19" i="7" s="1"/>
  <c r="C20" i="7"/>
  <c r="D20" i="7" s="1"/>
  <c r="F20" i="7" s="1"/>
  <c r="C21" i="7"/>
  <c r="D21" i="7"/>
  <c r="F21" i="7"/>
  <c r="I21" i="7" s="1"/>
  <c r="C22" i="7"/>
  <c r="D22" i="7"/>
  <c r="F22" i="7"/>
  <c r="I22" i="7" s="1"/>
  <c r="C23" i="7"/>
  <c r="D23" i="7"/>
  <c r="F23" i="7" s="1"/>
  <c r="C24" i="7"/>
  <c r="D24" i="7" s="1"/>
  <c r="F24" i="7" s="1"/>
  <c r="C25" i="7"/>
  <c r="D25" i="7"/>
  <c r="F25" i="7"/>
  <c r="I25" i="7" s="1"/>
  <c r="C26" i="7"/>
  <c r="D26" i="7"/>
  <c r="F26" i="7"/>
  <c r="I26" i="7" s="1"/>
  <c r="C27" i="7"/>
  <c r="D27" i="7"/>
  <c r="F27" i="7" s="1"/>
  <c r="C28" i="7"/>
  <c r="D28" i="7" s="1"/>
  <c r="F28" i="7" s="1"/>
  <c r="C29" i="7"/>
  <c r="D29" i="7"/>
  <c r="F29" i="7"/>
  <c r="I29" i="7" s="1"/>
  <c r="C30" i="7"/>
  <c r="D30" i="7"/>
  <c r="F30" i="7"/>
  <c r="I30" i="7" s="1"/>
  <c r="C31" i="7"/>
  <c r="D31" i="7"/>
  <c r="F31" i="7" s="1"/>
  <c r="C32" i="7"/>
  <c r="D32" i="7" s="1"/>
  <c r="F32" i="7" s="1"/>
  <c r="C33" i="7"/>
  <c r="D33" i="7"/>
  <c r="F33" i="7"/>
  <c r="I33" i="7" s="1"/>
  <c r="C34" i="7"/>
  <c r="D34" i="7"/>
  <c r="F34" i="7"/>
  <c r="I34" i="7" s="1"/>
  <c r="C35" i="7"/>
  <c r="D35" i="7"/>
  <c r="F35" i="7" s="1"/>
  <c r="C36" i="7"/>
  <c r="D36" i="7" s="1"/>
  <c r="F36" i="7" s="1"/>
  <c r="C37" i="7"/>
  <c r="D37" i="7"/>
  <c r="F37" i="7"/>
  <c r="G27" i="7" l="1"/>
  <c r="I27" i="7"/>
  <c r="G24" i="7"/>
  <c r="G25" i="7"/>
  <c r="I24" i="7"/>
  <c r="G36" i="7"/>
  <c r="I36" i="7"/>
  <c r="G23" i="7"/>
  <c r="I23" i="7"/>
  <c r="I20" i="7"/>
  <c r="G20" i="7"/>
  <c r="G21" i="7"/>
  <c r="G35" i="7"/>
  <c r="I35" i="7"/>
  <c r="G32" i="7"/>
  <c r="I32" i="7"/>
  <c r="G33" i="7"/>
  <c r="G19" i="7"/>
  <c r="I19" i="7"/>
  <c r="G16" i="7"/>
  <c r="I16" i="7"/>
  <c r="G17" i="7"/>
  <c r="G31" i="7"/>
  <c r="I31" i="7"/>
  <c r="G28" i="7"/>
  <c r="I28" i="7"/>
  <c r="G29" i="7"/>
  <c r="G15" i="7"/>
  <c r="I15" i="7"/>
  <c r="G34" i="7"/>
  <c r="G30" i="7"/>
  <c r="G26" i="7"/>
  <c r="G22" i="7"/>
  <c r="G18" i="7"/>
  <c r="G14" i="7"/>
  <c r="G37" i="7"/>
  <c r="I37" i="7"/>
  <c r="C17" i="10"/>
  <c r="C16" i="10"/>
  <c r="C14" i="10"/>
  <c r="C13" i="10"/>
  <c r="C12" i="10"/>
  <c r="C11" i="10"/>
  <c r="C10" i="10"/>
  <c r="C9" i="10"/>
  <c r="C8" i="10"/>
  <c r="C15" i="10" l="1"/>
  <c r="C35" i="8"/>
  <c r="D35" i="8" s="1"/>
  <c r="F35" i="8" s="1"/>
  <c r="I34" i="8"/>
  <c r="G34" i="8"/>
  <c r="I33" i="8"/>
  <c r="C32" i="8"/>
  <c r="D32" i="8" s="1"/>
  <c r="F32" i="8" s="1"/>
  <c r="C31" i="8"/>
  <c r="D31" i="8" s="1"/>
  <c r="F31" i="8" s="1"/>
  <c r="C30" i="8"/>
  <c r="D30" i="8" s="1"/>
  <c r="F30" i="8" s="1"/>
  <c r="C29" i="8"/>
  <c r="D29" i="8" s="1"/>
  <c r="F29" i="8" s="1"/>
  <c r="C28" i="8"/>
  <c r="D28" i="8" s="1"/>
  <c r="F28" i="8" s="1"/>
  <c r="D27" i="8"/>
  <c r="F27" i="8" s="1"/>
  <c r="C27" i="8"/>
  <c r="C26" i="8"/>
  <c r="D26" i="8" s="1"/>
  <c r="F26" i="8" s="1"/>
  <c r="I25" i="8"/>
  <c r="C25" i="8"/>
  <c r="D25" i="8" s="1"/>
  <c r="F25" i="8" s="1"/>
  <c r="C24" i="8"/>
  <c r="D24" i="8" s="1"/>
  <c r="F24" i="8" s="1"/>
  <c r="C23" i="8"/>
  <c r="D23" i="8" s="1"/>
  <c r="F23" i="8" s="1"/>
  <c r="C22" i="8"/>
  <c r="D22" i="8" s="1"/>
  <c r="F22" i="8" s="1"/>
  <c r="C21" i="8"/>
  <c r="D21" i="8" s="1"/>
  <c r="F21" i="8" s="1"/>
  <c r="C20" i="8"/>
  <c r="D20" i="8" s="1"/>
  <c r="F20" i="8" s="1"/>
  <c r="D19" i="8"/>
  <c r="F19" i="8" s="1"/>
  <c r="C19" i="8"/>
  <c r="C18" i="8"/>
  <c r="D18" i="8" s="1"/>
  <c r="F18" i="8" s="1"/>
  <c r="I17" i="8"/>
  <c r="C17" i="8"/>
  <c r="D17" i="8" s="1"/>
  <c r="F17" i="8" s="1"/>
  <c r="C16" i="8"/>
  <c r="D16" i="8" s="1"/>
  <c r="F16" i="8" s="1"/>
  <c r="C15" i="8"/>
  <c r="D15" i="8" s="1"/>
  <c r="F15" i="8" s="1"/>
  <c r="C14" i="8"/>
  <c r="D14" i="8" s="1"/>
  <c r="F14" i="8" s="1"/>
  <c r="G14" i="8" s="1"/>
  <c r="C13" i="8"/>
  <c r="D13" i="8" s="1"/>
  <c r="F13" i="8" s="1"/>
  <c r="C12" i="8"/>
  <c r="D12" i="8" s="1"/>
  <c r="F12" i="8" s="1"/>
  <c r="C11" i="8"/>
  <c r="D11" i="8" s="1"/>
  <c r="F11" i="8" s="1"/>
  <c r="I11" i="8" s="1"/>
  <c r="I19" i="8" l="1"/>
  <c r="G19" i="8"/>
  <c r="I14" i="8"/>
  <c r="G20" i="8"/>
  <c r="I20" i="8"/>
  <c r="I26" i="8"/>
  <c r="G26" i="8"/>
  <c r="G33" i="8"/>
  <c r="I32" i="8"/>
  <c r="G32" i="8"/>
  <c r="I21" i="8"/>
  <c r="G21" i="8"/>
  <c r="I16" i="8"/>
  <c r="G16" i="8"/>
  <c r="G22" i="8"/>
  <c r="I27" i="8"/>
  <c r="G27" i="8"/>
  <c r="G17" i="8"/>
  <c r="I22" i="8"/>
  <c r="G28" i="8"/>
  <c r="I28" i="8"/>
  <c r="I29" i="8"/>
  <c r="G29" i="8"/>
  <c r="I35" i="8"/>
  <c r="G35" i="8"/>
  <c r="G12" i="8"/>
  <c r="I12" i="8"/>
  <c r="I18" i="8"/>
  <c r="G18" i="8"/>
  <c r="I24" i="8"/>
  <c r="G24" i="8"/>
  <c r="G30" i="8"/>
  <c r="I13" i="8"/>
  <c r="G13" i="8"/>
  <c r="G25" i="8"/>
  <c r="I30" i="8"/>
  <c r="I15" i="8"/>
  <c r="G15" i="8"/>
  <c r="I23" i="8"/>
  <c r="G23" i="8"/>
  <c r="I31" i="8"/>
  <c r="G31" i="8"/>
  <c r="G75" i="6"/>
  <c r="F75" i="6"/>
  <c r="G74" i="6"/>
  <c r="F74" i="6"/>
  <c r="G73" i="6"/>
  <c r="F73" i="6"/>
  <c r="G72" i="6"/>
  <c r="F72" i="6"/>
  <c r="G71" i="6"/>
  <c r="F71" i="6"/>
  <c r="G70" i="6"/>
  <c r="F70" i="6"/>
  <c r="G69" i="6"/>
  <c r="F69" i="6"/>
  <c r="G68" i="6"/>
  <c r="F68" i="6"/>
  <c r="G67" i="6"/>
  <c r="F67" i="6"/>
  <c r="G66" i="6"/>
  <c r="F66" i="6"/>
  <c r="G65" i="6"/>
  <c r="F65" i="6"/>
  <c r="G64" i="6"/>
  <c r="F64" i="6"/>
  <c r="G63" i="6"/>
  <c r="F63" i="6"/>
  <c r="G62" i="6"/>
  <c r="F62" i="6"/>
  <c r="G61" i="6"/>
  <c r="F61" i="6"/>
  <c r="G60" i="6"/>
  <c r="F60" i="6"/>
  <c r="G59" i="6"/>
  <c r="F59" i="6"/>
  <c r="G58" i="6"/>
  <c r="F58" i="6"/>
  <c r="G57" i="6"/>
  <c r="F57" i="6"/>
  <c r="G56" i="6"/>
  <c r="F56" i="6"/>
  <c r="G55" i="6"/>
  <c r="F55"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G34" i="6"/>
  <c r="F34" i="6"/>
  <c r="G33" i="6"/>
  <c r="F33" i="6"/>
  <c r="G32" i="6"/>
  <c r="F32" i="6"/>
  <c r="G31" i="6"/>
  <c r="F31" i="6"/>
  <c r="G30" i="6"/>
  <c r="F30" i="6"/>
  <c r="G29" i="6"/>
  <c r="F29" i="6"/>
  <c r="G28" i="6"/>
  <c r="F28" i="6"/>
  <c r="G27" i="6"/>
  <c r="F27" i="6"/>
  <c r="G26" i="6"/>
  <c r="F26" i="6"/>
  <c r="G25" i="6"/>
  <c r="F25" i="6"/>
  <c r="G24" i="6"/>
  <c r="F24" i="6"/>
  <c r="G23" i="6"/>
  <c r="F23" i="6"/>
  <c r="G22" i="6"/>
  <c r="F22" i="6"/>
  <c r="G21" i="6"/>
  <c r="F21" i="6"/>
  <c r="G20" i="6"/>
  <c r="F20" i="6"/>
  <c r="G19" i="6"/>
  <c r="F19" i="6"/>
  <c r="G18" i="6"/>
  <c r="F18" i="6"/>
  <c r="G17" i="6"/>
  <c r="F17" i="6"/>
  <c r="G16" i="6"/>
  <c r="F16" i="6"/>
  <c r="G15" i="6"/>
  <c r="F15" i="6"/>
  <c r="G14" i="6"/>
  <c r="F14" i="6"/>
  <c r="G13" i="6"/>
  <c r="F13" i="6"/>
  <c r="G12" i="6"/>
  <c r="F12" i="6"/>
  <c r="G11" i="6"/>
  <c r="F11" i="6"/>
  <c r="G10" i="6"/>
  <c r="F10" i="6"/>
  <c r="C57" i="4" l="1"/>
  <c r="C56" i="4"/>
  <c r="C55" i="4"/>
  <c r="B54" i="4"/>
  <c r="C54" i="4" s="1"/>
  <c r="C53" i="4"/>
  <c r="B53" i="4"/>
  <c r="B52" i="4"/>
  <c r="C52" i="4" s="1"/>
  <c r="C51" i="4"/>
  <c r="C50" i="4"/>
  <c r="C49" i="4"/>
  <c r="B48" i="4"/>
  <c r="C48" i="4" s="1"/>
  <c r="B47" i="4"/>
  <c r="C47" i="4" s="1"/>
  <c r="C46" i="4"/>
  <c r="C45" i="4"/>
  <c r="C19" i="2" l="1"/>
  <c r="C18" i="2"/>
  <c r="C17" i="2"/>
  <c r="C16" i="2"/>
  <c r="C15" i="2"/>
  <c r="C14" i="2"/>
  <c r="C13" i="2"/>
  <c r="C12" i="2"/>
  <c r="C11" i="2"/>
  <c r="C10" i="2"/>
  <c r="C9" i="2"/>
  <c r="C8" i="2"/>
  <c r="C7" i="2"/>
  <c r="B6" i="2"/>
  <c r="C6" i="2" s="1"/>
  <c r="B113" i="1" l="1"/>
  <c r="C110" i="1"/>
  <c r="C109" i="1"/>
  <c r="B82" i="1"/>
  <c r="C81" i="1" s="1"/>
  <c r="B30" i="1"/>
  <c r="C29" i="1" s="1"/>
  <c r="C28" i="1" l="1"/>
  <c r="C20" i="1"/>
  <c r="C91" i="1"/>
  <c r="C92" i="1"/>
  <c r="C93" i="1"/>
  <c r="C94" i="1"/>
  <c r="C95" i="1"/>
  <c r="C96" i="1"/>
  <c r="C97" i="1"/>
  <c r="C98" i="1"/>
  <c r="C99" i="1"/>
  <c r="C100" i="1"/>
  <c r="C101" i="1"/>
  <c r="C102" i="1"/>
  <c r="C103" i="1"/>
  <c r="C104" i="1"/>
  <c r="C105" i="1"/>
  <c r="C106" i="1"/>
  <c r="C107" i="1"/>
  <c r="C108" i="1"/>
  <c r="C111" i="1"/>
  <c r="C112" i="1"/>
  <c r="C113" i="1"/>
  <c r="C90" i="1"/>
  <c r="B42" i="1" l="1"/>
  <c r="C40" i="1" s="1"/>
  <c r="C21" i="1"/>
  <c r="C79" i="1" l="1"/>
  <c r="C77" i="1"/>
  <c r="B84" i="1"/>
  <c r="B86" i="1" s="1"/>
  <c r="C80" i="1"/>
  <c r="C66" i="1"/>
  <c r="C63" i="1"/>
  <c r="C62" i="1"/>
  <c r="C70" i="1"/>
  <c r="C37" i="1"/>
  <c r="C71" i="1"/>
  <c r="C67" i="1"/>
  <c r="C41" i="1"/>
  <c r="C74" i="1"/>
  <c r="C75" i="1"/>
  <c r="C16" i="1"/>
  <c r="C17" i="1"/>
  <c r="C19" i="1"/>
  <c r="C27" i="1"/>
  <c r="C22" i="1"/>
  <c r="C11" i="1"/>
  <c r="C8" i="1"/>
  <c r="C9" i="1"/>
  <c r="C12" i="1"/>
  <c r="C24" i="1"/>
  <c r="C13" i="1"/>
  <c r="C25" i="1"/>
  <c r="C15" i="1"/>
  <c r="C26" i="1"/>
  <c r="C38" i="1"/>
  <c r="C10" i="1"/>
  <c r="C14" i="1"/>
  <c r="C18" i="1"/>
  <c r="C23" i="1"/>
  <c r="C39" i="1"/>
  <c r="C42" i="1"/>
  <c r="C64" i="1"/>
  <c r="C68" i="1"/>
  <c r="C72" i="1"/>
  <c r="C76" i="1"/>
  <c r="C82" i="1"/>
  <c r="C61" i="1"/>
  <c r="C65" i="1"/>
  <c r="C69" i="1"/>
  <c r="C73" i="1"/>
  <c r="C78" i="1"/>
</calcChain>
</file>

<file path=xl/comments1.xml><?xml version="1.0" encoding="utf-8"?>
<comments xmlns="http://schemas.openxmlformats.org/spreadsheetml/2006/main">
  <authors>
    <author>BU07836</author>
    <author>Jill Gregory</author>
  </authors>
  <commentList>
    <comment ref="B6" authorId="0">
      <text>
        <r>
          <rPr>
            <sz val="8"/>
            <color indexed="81"/>
            <rFont val="Tahoma"/>
            <family val="2"/>
          </rPr>
          <t>Source DMP</t>
        </r>
      </text>
    </comment>
    <comment ref="C6" authorId="1">
      <text>
        <r>
          <rPr>
            <sz val="8"/>
            <color indexed="81"/>
            <rFont val="Tahoma"/>
            <family val="2"/>
          </rPr>
          <t>Source:  ABARE (now BREE)  and from 2013 onwards EnergyQuest.</t>
        </r>
      </text>
    </comment>
  </commentList>
</comments>
</file>

<file path=xl/comments2.xml><?xml version="1.0" encoding="utf-8"?>
<comments xmlns="http://schemas.openxmlformats.org/spreadsheetml/2006/main">
  <authors>
    <author>GREGORY, Jill</author>
  </authors>
  <commentList>
    <comment ref="B82" authorId="0">
      <text>
        <r>
          <rPr>
            <sz val="9"/>
            <color indexed="81"/>
            <rFont val="Tahoma"/>
            <family val="2"/>
          </rPr>
          <t>Rounding of 0.2 occurs here.</t>
        </r>
      </text>
    </comment>
  </commentList>
</comments>
</file>

<file path=xl/sharedStrings.xml><?xml version="1.0" encoding="utf-8"?>
<sst xmlns="http://schemas.openxmlformats.org/spreadsheetml/2006/main" count="197" uniqueCount="131">
  <si>
    <t>Billions of cubic metres</t>
  </si>
  <si>
    <t>Qatar</t>
  </si>
  <si>
    <t>Malaysia</t>
  </si>
  <si>
    <t>Australia</t>
  </si>
  <si>
    <t>Nigeria</t>
  </si>
  <si>
    <t>Indonesia</t>
  </si>
  <si>
    <t>Trinidad &amp; Tobago</t>
  </si>
  <si>
    <t>Algeria</t>
  </si>
  <si>
    <t>Russian Federation</t>
  </si>
  <si>
    <t>Oman</t>
  </si>
  <si>
    <t>Brunei</t>
  </si>
  <si>
    <t>UAE</t>
  </si>
  <si>
    <t>Yemen</t>
  </si>
  <si>
    <t>Egypt</t>
  </si>
  <si>
    <t>Peru</t>
  </si>
  <si>
    <t>Equatorial Guinea</t>
  </si>
  <si>
    <t>Norway</t>
  </si>
  <si>
    <t>Other Europe</t>
  </si>
  <si>
    <t>US</t>
  </si>
  <si>
    <t>Brazil</t>
  </si>
  <si>
    <t>Total imports</t>
  </si>
  <si>
    <t>Asia Pacific</t>
  </si>
  <si>
    <t>Europe</t>
  </si>
  <si>
    <t>Southern and Central America</t>
  </si>
  <si>
    <t>North America</t>
  </si>
  <si>
    <t>Middle East</t>
  </si>
  <si>
    <t>M tonnes</t>
  </si>
  <si>
    <t xml:space="preserve">WA </t>
  </si>
  <si>
    <t>Percentage</t>
  </si>
  <si>
    <t>Japan</t>
  </si>
  <si>
    <t>South Korea</t>
  </si>
  <si>
    <t>Spain</t>
  </si>
  <si>
    <t>India</t>
  </si>
  <si>
    <t>China</t>
  </si>
  <si>
    <t>Taiwan</t>
  </si>
  <si>
    <t>United Kingdom</t>
  </si>
  <si>
    <t>France</t>
  </si>
  <si>
    <t>Turkey</t>
  </si>
  <si>
    <t>Italy</t>
  </si>
  <si>
    <t>Argentina</t>
  </si>
  <si>
    <t>Mexico</t>
  </si>
  <si>
    <t>Chile</t>
  </si>
  <si>
    <t>Canada</t>
  </si>
  <si>
    <t>Thailand</t>
  </si>
  <si>
    <t>Angola</t>
  </si>
  <si>
    <t>Other S. &amp; Cent. America</t>
  </si>
  <si>
    <t>Belgium</t>
  </si>
  <si>
    <t>Other Europe &amp; Eurasia</t>
  </si>
  <si>
    <t>Total LNG exports</t>
  </si>
  <si>
    <t>World LNG Ranking 2014</t>
  </si>
  <si>
    <t>Papua New Guinea</t>
  </si>
  <si>
    <t>World LNG Imports by Region 2014</t>
  </si>
  <si>
    <t>Source:  BP World Energy Statistics 2015</t>
  </si>
  <si>
    <t>Countries Importing LNG in 2014</t>
  </si>
  <si>
    <t>Asia Pacific Region Imports 2014 (country imported from)</t>
  </si>
  <si>
    <t>2014 data</t>
  </si>
  <si>
    <t>Singapore</t>
  </si>
  <si>
    <t>Billion barrels</t>
  </si>
  <si>
    <t>Non-OPEC</t>
  </si>
  <si>
    <t>OPEC</t>
  </si>
  <si>
    <t>Saudi Arabia</t>
  </si>
  <si>
    <t>Venezuela</t>
  </si>
  <si>
    <t>Ecuador</t>
  </si>
  <si>
    <t>Iran</t>
  </si>
  <si>
    <t>Iraq</t>
  </si>
  <si>
    <t>Kuwait</t>
  </si>
  <si>
    <t>Libya</t>
  </si>
  <si>
    <t>Total</t>
  </si>
  <si>
    <t>Western Australia</t>
  </si>
  <si>
    <t>Rest of Australia</t>
  </si>
  <si>
    <t>CRUDE OIL AND CONDENSATE PRODUCTION</t>
  </si>
  <si>
    <t>GL</t>
  </si>
  <si>
    <t xml:space="preserve"> Tapis Crude Oil Price </t>
  </si>
  <si>
    <t xml:space="preserve"> US$/bbl </t>
  </si>
  <si>
    <t xml:space="preserve"> </t>
  </si>
  <si>
    <t>CRUDE OIL AND CONDENSATE</t>
  </si>
  <si>
    <t>Quantity and Value by Quarter</t>
  </si>
  <si>
    <t>Crude Oil</t>
  </si>
  <si>
    <t>Condensate</t>
  </si>
  <si>
    <t>Combined Total</t>
  </si>
  <si>
    <t>Quarter</t>
  </si>
  <si>
    <t>Quantity</t>
  </si>
  <si>
    <t xml:space="preserve"> Value</t>
  </si>
  <si>
    <t>Value</t>
  </si>
  <si>
    <t xml:space="preserve">   Value  </t>
  </si>
  <si>
    <t>(GL)</t>
  </si>
  <si>
    <t>($M)</t>
  </si>
  <si>
    <t>NATURAL GAS DATA</t>
  </si>
  <si>
    <t>Source:  Western Australian Mineral and Petroleum Statistics Digests</t>
  </si>
  <si>
    <t>CONVERSION OF NATURAL GAS TO COST PER GIGAJOULE</t>
  </si>
  <si>
    <t>The value of Western Australian domestic gas sales is based on the summation of total domestic gas sale values as at the point of entry into the Dampier to Bunbury Natural Gas Pipeline (DBNGP) or where applicable, the Parmelia and Goldfields pipeline.</t>
  </si>
  <si>
    <t>cubic metres natural gas</t>
  </si>
  <si>
    <t>terajoules 10^12</t>
  </si>
  <si>
    <t>gigajoules 10^9</t>
  </si>
  <si>
    <t>Value of WA domestic Gas Sales</t>
  </si>
  <si>
    <t>A$ price / gigajoule</t>
  </si>
  <si>
    <t>Percentage increase / decrease</t>
  </si>
  <si>
    <t>US$ exchange rate</t>
  </si>
  <si>
    <t>US$ price / gigajoule</t>
  </si>
  <si>
    <t>The value of Western Australian domestic gas sales is based on the summation of total domestic gas sale values as at the point of entry into the Dampier to Bunbury Natural Gas Pipeline (DBNGP) or where applicable, the Parmelia pipeline and Goldfields pipeline.</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</si>
  <si>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</si>
  <si>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</si>
  <si>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</si>
  <si>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</si>
  <si>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</si>
  <si>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</si>
  <si>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</si>
  <si>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</si>
  <si>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</si>
  <si>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</si>
  <si>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</si>
  <si>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</si>
  <si>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</si>
  <si>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</si>
  <si>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</si>
  <si>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</si>
  <si>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</si>
  <si>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</si>
  <si>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</si>
  <si>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</si>
  <si>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</si>
  <si>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</si>
  <si>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</si>
  <si>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</si>
  <si>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</si>
  <si>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Source:  Energy Information Administration, US Department of Energy and DMP</t>
  </si>
  <si>
    <t>PETROLEUM EXPORTS 2014-15</t>
  </si>
  <si>
    <t>Petroleum All</t>
  </si>
  <si>
    <t>Other</t>
  </si>
  <si>
    <t>TOTAL</t>
  </si>
  <si>
    <t>THE DATA FOR THE UK AND EUROPE IS NO LONGER AVAILABLE FROM ARGUS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</si>
</sst>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0.0%"/>
    <numFmt numFmtId="165" formatCode="_(* #,##0.00_);_(* \(#,##0.00\);_(* &quot;-&quot;??_);_(@_)"/>
    <numFmt numFmtId="166" formatCode="0.0"/>
    <numFmt numFmtId="167" formatCode="_(* #,##0.0_);_(* \(#,##0.0\);_(* &quot;-&quot;??_);_(@_)"/>
    <numFmt numFmtId="168" formatCode="0.000"/>
    <numFmt numFmtId="169" formatCode="&quot;$&quot;#,##0.00_);[Red]\(&quot;$&quot;#,##0.00\)"/>
    <numFmt numFmtId="170" formatCode="mmm\ dd\,\ yyyy"/>
    <numFmt numFmtId="171" formatCode="0.000000"/>
    <numFmt numFmtId="172" formatCode="&quot;$&quot;#,##0"/>
    <numFmt numFmtId="173" formatCode="&quot;$&quot;#,##0.00"/>
    <numFmt numFmtId="174" formatCode="#,##0.0000"/>
    <numFmt numFmtId="175" formatCode="#,##0.0%;[Red]\-#,##0.0%"/>
    <numFmt numFmtId="176" formatCode="_-* #,##0_-;\-* #,##0_-;_-* &quot;-&quot;??_-;_-@_-"/>
  </numFmts>
  <fonts count="5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color indexed="8"/>
      <name val="Arial"/>
      <family val="2"/>
    </font>
    <font>
      <b/>
      <sz val="10"/>
      <color indexed="8"/>
      <name val="Arial"/>
      <family val="2"/>
    </font>
    <font>
      <sz val="10"/>
      <color rgb="FFFF0000"/>
      <name val="Arial"/>
      <family val="2"/>
    </font>
    <font>
      <sz val="9"/>
      <color indexed="81"/>
      <name val="Tahoma"/>
      <family val="2"/>
    </font>
    <font>
      <sz val="9"/>
      <name val="Geneva"/>
    </font>
    <font>
      <sz val="7"/>
      <name val="Arial"/>
      <family val="2"/>
    </font>
    <font>
      <sz val="8"/>
      <color indexed="8"/>
      <name val="Arial"/>
      <family val="2"/>
    </font>
    <font>
      <sz val="6"/>
      <name val="Arial"/>
      <family val="2"/>
    </font>
    <font>
      <sz val="7"/>
      <color indexed="8"/>
      <name val="Arial"/>
      <family val="2"/>
    </font>
    <font>
      <b/>
      <sz val="7"/>
      <color indexed="9"/>
      <name val="Arial"/>
      <family val="2"/>
    </font>
    <font>
      <sz val="6.5"/>
      <name val="Arial"/>
      <family val="2"/>
    </font>
    <font>
      <b/>
      <sz val="8.5"/>
      <color indexed="50"/>
      <name val="Arial"/>
      <family val="2"/>
    </font>
    <font>
      <b/>
      <sz val="7"/>
      <name val="Arial"/>
      <family val="2"/>
    </font>
    <font>
      <sz val="14"/>
      <color indexed="50"/>
      <name val="Arial"/>
      <family val="2"/>
    </font>
    <font>
      <sz val="8"/>
      <color rgb="FFFF0000"/>
      <name val="Arial"/>
      <family val="2"/>
    </font>
    <font>
      <b/>
      <sz val="8"/>
      <color rgb="FFFF0000"/>
      <name val="Arial"/>
      <family val="2"/>
    </font>
    <font>
      <sz val="11"/>
      <color indexed="8"/>
      <name val="Calibri"/>
      <family val="2"/>
    </font>
    <font>
      <sz val="10"/>
      <name val="Arial"/>
      <family val="2"/>
    </font>
    <font>
      <sz val="8"/>
      <color indexed="81"/>
      <name val="Tahoma"/>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name val="MS Sans Serif"/>
      <family val="2"/>
    </font>
    <font>
      <sz val="10"/>
      <name val="Geneva"/>
    </font>
    <font>
      <sz val="10"/>
      <color indexed="62"/>
      <name val="Arial"/>
      <family val="2"/>
    </font>
    <font>
      <u/>
      <sz val="10"/>
      <color theme="10"/>
      <name val="Arial"/>
      <family val="2"/>
    </font>
    <font>
      <sz val="10"/>
      <color indexed="20"/>
      <name val="Arial"/>
      <family val="2"/>
    </font>
    <font>
      <sz val="10"/>
      <color indexed="60"/>
      <name val="Arial"/>
      <family val="2"/>
    </font>
    <font>
      <sz val="9"/>
      <name val="Microsoft Sans Serif"/>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name val="Arial"/>
      <family val="2"/>
    </font>
    <font>
      <sz val="10"/>
      <name val="Arial"/>
    </font>
    <font>
      <b/>
      <sz val="10"/>
      <color rgb="FFFF0000"/>
      <name val="Arial"/>
      <family val="2"/>
    </font>
  </fonts>
  <fills count="3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rgb="FFFFFFCC"/>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s>
  <borders count="12">
    <border>
      <left/>
      <right/>
      <top/>
      <bottom/>
      <diagonal/>
    </border>
    <border>
      <left/>
      <right/>
      <top/>
      <bottom style="thin">
        <color indexed="5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s>
  <cellStyleXfs count="4639">
    <xf numFmtId="0" fontId="0" fillId="0" borderId="0"/>
    <xf numFmtId="43" fontId="6" fillId="0" borderId="0" applyFont="0" applyFill="0" applyBorder="0" applyAlignment="0" applyProtection="0"/>
    <xf numFmtId="9" fontId="6" fillId="0" borderId="0" applyFont="0" applyFill="0" applyBorder="0" applyAlignment="0" applyProtection="0"/>
    <xf numFmtId="0" fontId="8" fillId="0" borderId="0" applyFill="0" applyBorder="0"/>
    <xf numFmtId="0" fontId="8" fillId="0" borderId="0" applyFill="0" applyBorder="0"/>
    <xf numFmtId="0" fontId="22" fillId="0" borderId="0"/>
    <xf numFmtId="0" fontId="16" fillId="0" borderId="0">
      <alignment horizontal="right"/>
    </xf>
    <xf numFmtId="0" fontId="20" fillId="0" borderId="0"/>
    <xf numFmtId="0" fontId="15" fillId="0" borderId="0"/>
    <xf numFmtId="0" fontId="18" fillId="0" borderId="0"/>
    <xf numFmtId="0" fontId="21" fillId="0" borderId="1" applyNumberFormat="0" applyAlignment="0"/>
    <xf numFmtId="0" fontId="14" fillId="0" borderId="0" applyAlignment="0">
      <alignment horizontal="left"/>
    </xf>
    <xf numFmtId="0" fontId="14" fillId="0" borderId="0">
      <alignment horizontal="right"/>
    </xf>
    <xf numFmtId="164" fontId="14" fillId="0" borderId="0">
      <alignment horizontal="right"/>
    </xf>
    <xf numFmtId="166" fontId="17" fillId="0" borderId="0">
      <alignment horizontal="right"/>
    </xf>
    <xf numFmtId="0" fontId="19" fillId="0" borderId="0"/>
    <xf numFmtId="165" fontId="13" fillId="0" borderId="0" applyFont="0" applyFill="0" applyBorder="0" applyAlignment="0" applyProtection="0"/>
    <xf numFmtId="164" fontId="13" fillId="0" borderId="0" applyFont="0" applyFill="0" applyBorder="0" applyAlignment="0" applyProtection="0"/>
    <xf numFmtId="43" fontId="25" fillId="0" borderId="0" applyFont="0" applyFill="0" applyBorder="0" applyAlignment="0" applyProtection="0"/>
    <xf numFmtId="0" fontId="6" fillId="0" borderId="0"/>
    <xf numFmtId="0" fontId="6" fillId="0" borderId="0"/>
    <xf numFmtId="165" fontId="5" fillId="0" borderId="0" applyFont="0" applyFill="0" applyBorder="0" applyAlignment="0" applyProtection="0"/>
    <xf numFmtId="0" fontId="6" fillId="0" borderId="0">
      <alignment horizontal="center" vertical="center"/>
    </xf>
    <xf numFmtId="0" fontId="26" fillId="0" borderId="0"/>
    <xf numFmtId="0" fontId="6" fillId="0" borderId="0"/>
    <xf numFmtId="43" fontId="6" fillId="0" borderId="0" applyFont="0" applyFill="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21" borderId="0" applyNumberFormat="0" applyBorder="0" applyAlignment="0" applyProtection="0"/>
    <xf numFmtId="0" fontId="30" fillId="0" borderId="0" applyNumberFormat="0" applyFill="0" applyBorder="0" applyAlignment="0" applyProtection="0"/>
    <xf numFmtId="0" fontId="31" fillId="22" borderId="2" applyNumberFormat="0" applyAlignment="0" applyProtection="0"/>
    <xf numFmtId="0" fontId="32" fillId="0" borderId="3" applyNumberFormat="0" applyFill="0" applyAlignment="0" applyProtection="0"/>
    <xf numFmtId="4"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34" fillId="0" borderId="0" applyFont="0" applyFill="0" applyBorder="0" applyAlignment="0" applyProtection="0"/>
    <xf numFmtId="4" fontId="33"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65"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3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8" fillId="23" borderId="4" applyNumberFormat="0" applyFont="0" applyAlignment="0" applyProtection="0"/>
    <xf numFmtId="169" fontId="33" fillId="0" borderId="0" applyFont="0" applyFill="0" applyBorder="0" applyAlignment="0" applyProtection="0"/>
    <xf numFmtId="169" fontId="33" fillId="0" borderId="0" applyFont="0" applyFill="0" applyBorder="0" applyAlignment="0" applyProtection="0"/>
    <xf numFmtId="0" fontId="35" fillId="9" borderId="2" applyNumberFormat="0" applyAlignment="0" applyProtection="0"/>
    <xf numFmtId="0" fontId="36" fillId="0" borderId="0" applyNumberFormat="0" applyFill="0" applyBorder="0" applyAlignment="0" applyProtection="0"/>
    <xf numFmtId="0" fontId="37" fillId="5" borderId="0" applyNumberFormat="0" applyBorder="0" applyAlignment="0" applyProtection="0"/>
    <xf numFmtId="0" fontId="38" fillId="2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6" fillId="0" borderId="0"/>
    <xf numFmtId="0" fontId="39" fillId="0" borderId="0"/>
    <xf numFmtId="0" fontId="6" fillId="0" borderId="0"/>
    <xf numFmtId="0" fontId="34" fillId="0" borderId="0"/>
    <xf numFmtId="0" fontId="39" fillId="0" borderId="0"/>
    <xf numFmtId="0" fontId="39" fillId="0" borderId="0"/>
    <xf numFmtId="0" fontId="39" fillId="0" borderId="0"/>
    <xf numFmtId="0" fontId="34" fillId="0" borderId="0"/>
    <xf numFmtId="0" fontId="34" fillId="0" borderId="0"/>
    <xf numFmtId="0" fontId="34" fillId="0" borderId="0"/>
    <xf numFmtId="0" fontId="39" fillId="0" borderId="0"/>
    <xf numFmtId="0" fontId="39" fillId="0" borderId="0"/>
    <xf numFmtId="0" fontId="39" fillId="0" borderId="0"/>
    <xf numFmtId="0" fontId="6" fillId="0" borderId="0"/>
    <xf numFmtId="0" fontId="34" fillId="0" borderId="0"/>
    <xf numFmtId="0" fontId="34" fillId="0" borderId="0"/>
    <xf numFmtId="0" fontId="34" fillId="0" borderId="0"/>
    <xf numFmtId="0" fontId="34" fillId="0" borderId="0"/>
    <xf numFmtId="0" fontId="39" fillId="0" borderId="0"/>
    <xf numFmtId="0" fontId="39" fillId="0" borderId="0"/>
    <xf numFmtId="0" fontId="39" fillId="0" borderId="0"/>
    <xf numFmtId="0" fontId="34" fillId="0" borderId="0"/>
    <xf numFmtId="0" fontId="34" fillId="0" borderId="0"/>
    <xf numFmtId="0" fontId="6" fillId="0" borderId="0"/>
    <xf numFmtId="0" fontId="39" fillId="0" borderId="0"/>
    <xf numFmtId="0" fontId="39"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6" fillId="0" borderId="0"/>
    <xf numFmtId="0" fontId="6" fillId="0" borderId="0"/>
    <xf numFmtId="0" fontId="39" fillId="0" borderId="0"/>
    <xf numFmtId="0" fontId="6" fillId="0" borderId="0"/>
    <xf numFmtId="0" fontId="6" fillId="0" borderId="0"/>
    <xf numFmtId="0" fontId="6" fillId="0" borderId="0"/>
    <xf numFmtId="0" fontId="6" fillId="0" borderId="0"/>
    <xf numFmtId="0" fontId="34" fillId="0" borderId="0"/>
    <xf numFmtId="0" fontId="39" fillId="0" borderId="0"/>
    <xf numFmtId="0" fontId="39" fillId="0" borderId="0"/>
    <xf numFmtId="0" fontId="39" fillId="0" borderId="0"/>
    <xf numFmtId="0" fontId="6" fillId="0" borderId="0"/>
    <xf numFmtId="0" fontId="34" fillId="0" borderId="0"/>
    <xf numFmtId="0" fontId="34" fillId="0" borderId="0"/>
    <xf numFmtId="0" fontId="34" fillId="0" borderId="0"/>
    <xf numFmtId="0" fontId="6" fillId="0" borderId="0"/>
    <xf numFmtId="0" fontId="39" fillId="0" borderId="0"/>
    <xf numFmtId="0" fontId="39"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39" fillId="0" borderId="0"/>
    <xf numFmtId="0" fontId="39"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34" fillId="0" borderId="0"/>
    <xf numFmtId="0" fontId="6" fillId="0" borderId="0"/>
    <xf numFmtId="0" fontId="6" fillId="0" borderId="0"/>
    <xf numFmtId="0" fontId="39"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6" fillId="0" borderId="0"/>
    <xf numFmtId="0" fontId="6" fillId="0" borderId="0"/>
    <xf numFmtId="0" fontId="34" fillId="0" borderId="0"/>
    <xf numFmtId="0" fontId="6" fillId="0" borderId="0"/>
    <xf numFmtId="0" fontId="6" fillId="0" borderId="0"/>
    <xf numFmtId="0" fontId="39" fillId="0" borderId="0"/>
    <xf numFmtId="0" fontId="39"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39" fillId="0" borderId="0"/>
    <xf numFmtId="0" fontId="34" fillId="0" borderId="0"/>
    <xf numFmtId="0" fontId="6" fillId="0" borderId="0"/>
    <xf numFmtId="0" fontId="34" fillId="0" borderId="0"/>
    <xf numFmtId="0" fontId="6" fillId="0" borderId="0"/>
    <xf numFmtId="0" fontId="6" fillId="0" borderId="0"/>
    <xf numFmtId="0" fontId="39"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39" fillId="0" borderId="0"/>
    <xf numFmtId="0" fontId="39" fillId="0" borderId="0"/>
    <xf numFmtId="0" fontId="39" fillId="0" borderId="0"/>
    <xf numFmtId="0" fontId="6" fillId="0" borderId="0"/>
    <xf numFmtId="0" fontId="6" fillId="0" borderId="0"/>
    <xf numFmtId="0" fontId="6" fillId="0" borderId="0"/>
    <xf numFmtId="0" fontId="39"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39" fillId="0" borderId="0"/>
    <xf numFmtId="0" fontId="6" fillId="0" borderId="0"/>
    <xf numFmtId="0" fontId="6" fillId="0" borderId="0"/>
    <xf numFmtId="0" fontId="34" fillId="0" borderId="0"/>
    <xf numFmtId="0" fontId="34" fillId="0" borderId="0"/>
    <xf numFmtId="0" fontId="6" fillId="0" borderId="0"/>
    <xf numFmtId="0" fontId="34"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34" fillId="0" borderId="0"/>
    <xf numFmtId="0" fontId="34" fillId="0" borderId="0"/>
    <xf numFmtId="0" fontId="6" fillId="0" borderId="0"/>
    <xf numFmtId="0" fontId="34" fillId="0" borderId="0"/>
    <xf numFmtId="0" fontId="34" fillId="0" borderId="0"/>
    <xf numFmtId="0" fontId="6" fillId="0" borderId="0"/>
    <xf numFmtId="0" fontId="6" fillId="0" borderId="0"/>
    <xf numFmtId="0" fontId="39"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34" fillId="0" borderId="0"/>
    <xf numFmtId="0" fontId="39" fillId="0" borderId="0"/>
    <xf numFmtId="0" fontId="39" fillId="0" borderId="0"/>
    <xf numFmtId="0" fontId="34" fillId="0" borderId="0"/>
    <xf numFmtId="0" fontId="39" fillId="0" borderId="0"/>
    <xf numFmtId="0" fontId="6" fillId="0" borderId="0"/>
    <xf numFmtId="0" fontId="6" fillId="0" borderId="0"/>
    <xf numFmtId="0" fontId="34"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0" fontId="40" fillId="6" borderId="0" applyNumberFormat="0" applyBorder="0" applyAlignment="0" applyProtection="0"/>
    <xf numFmtId="0" fontId="41" fillId="22" borderId="5" applyNumberFormat="0" applyAlignment="0" applyProtection="0"/>
    <xf numFmtId="170" fontId="6" fillId="0" borderId="0" applyFill="0" applyBorder="0" applyAlignment="0" applyProtection="0">
      <alignment wrapText="1"/>
    </xf>
    <xf numFmtId="170" fontId="6" fillId="0" borderId="0" applyFill="0" applyBorder="0" applyAlignment="0" applyProtection="0">
      <alignment wrapText="1"/>
    </xf>
    <xf numFmtId="170" fontId="6" fillId="0" borderId="0" applyFill="0" applyBorder="0" applyAlignment="0" applyProtection="0">
      <alignment wrapText="1"/>
    </xf>
    <xf numFmtId="170" fontId="6" fillId="0" borderId="0" applyFill="0" applyBorder="0" applyAlignment="0" applyProtection="0">
      <alignment wrapText="1"/>
    </xf>
    <xf numFmtId="170" fontId="6" fillId="0" borderId="0" applyFill="0" applyBorder="0" applyAlignment="0" applyProtection="0">
      <alignment wrapText="1"/>
    </xf>
    <xf numFmtId="170" fontId="6" fillId="0" borderId="0" applyFill="0" applyBorder="0" applyAlignment="0" applyProtection="0">
      <alignment wrapText="1"/>
    </xf>
    <xf numFmtId="170" fontId="6" fillId="0" borderId="0" applyFill="0" applyBorder="0" applyAlignment="0" applyProtection="0">
      <alignment wrapText="1"/>
    </xf>
    <xf numFmtId="170" fontId="6" fillId="0" borderId="0" applyFill="0" applyBorder="0" applyAlignment="0" applyProtection="0">
      <alignment wrapText="1"/>
    </xf>
    <xf numFmtId="170" fontId="6" fillId="0" borderId="0" applyFill="0" applyBorder="0" applyAlignment="0" applyProtection="0">
      <alignment wrapText="1"/>
    </xf>
    <xf numFmtId="170" fontId="6" fillId="0" borderId="0" applyFill="0" applyBorder="0" applyAlignment="0" applyProtection="0">
      <alignment wrapText="1"/>
    </xf>
    <xf numFmtId="170" fontId="6" fillId="0" borderId="0" applyFill="0" applyBorder="0" applyAlignment="0" applyProtection="0">
      <alignment wrapText="1"/>
    </xf>
    <xf numFmtId="170" fontId="6" fillId="0" borderId="0" applyFill="0" applyBorder="0" applyAlignment="0" applyProtection="0">
      <alignment wrapText="1"/>
    </xf>
    <xf numFmtId="170" fontId="6" fillId="0" borderId="0" applyFill="0" applyBorder="0" applyAlignment="0" applyProtection="0">
      <alignment wrapText="1"/>
    </xf>
    <xf numFmtId="170" fontId="6" fillId="0" borderId="0" applyFill="0" applyBorder="0" applyAlignment="0" applyProtection="0">
      <alignment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7" fillId="0" borderId="0" applyNumberFormat="0" applyFill="0" applyBorder="0">
      <alignment horizontal="center" wrapText="1"/>
    </xf>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10" fillId="0" borderId="9" applyNumberFormat="0" applyFill="0" applyAlignment="0" applyProtection="0"/>
    <xf numFmtId="0" fontId="47" fillId="25" borderId="10" applyNumberFormat="0" applyAlignment="0" applyProtection="0"/>
    <xf numFmtId="0" fontId="3" fillId="0" borderId="0"/>
    <xf numFmtId="43" fontId="3" fillId="0" borderId="0" applyFont="0" applyFill="0" applyBorder="0" applyAlignment="0" applyProtection="0"/>
    <xf numFmtId="0" fontId="3" fillId="26" borderId="1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49" fillId="0" borderId="0"/>
  </cellStyleXfs>
  <cellXfs count="105">
    <xf numFmtId="0" fontId="0" fillId="0" borderId="0" xfId="0"/>
    <xf numFmtId="0" fontId="7" fillId="0" borderId="0" xfId="0" applyFont="1"/>
    <xf numFmtId="0" fontId="6" fillId="0" borderId="0" xfId="0" applyFont="1"/>
    <xf numFmtId="0" fontId="7" fillId="0" borderId="0" xfId="0" applyFont="1" applyAlignment="1">
      <alignment horizontal="right"/>
    </xf>
    <xf numFmtId="164" fontId="0" fillId="0" borderId="0" xfId="2" applyNumberFormat="1" applyFont="1"/>
    <xf numFmtId="0" fontId="8" fillId="0" borderId="0" xfId="3" applyFont="1" applyFill="1" applyBorder="1" applyAlignment="1">
      <alignment horizontal="left"/>
    </xf>
    <xf numFmtId="2" fontId="8" fillId="0" borderId="0" xfId="0" applyNumberFormat="1" applyFont="1" applyFill="1" applyBorder="1" applyAlignment="1">
      <alignment horizontal="right"/>
    </xf>
    <xf numFmtId="0" fontId="8" fillId="0" borderId="0" xfId="3" applyFont="1" applyFill="1" applyBorder="1" applyAlignment="1">
      <alignment horizontal="left" wrapText="1"/>
    </xf>
    <xf numFmtId="0" fontId="7" fillId="0" borderId="0" xfId="3" applyFont="1" applyFill="1" applyAlignment="1">
      <alignment horizontal="left"/>
    </xf>
    <xf numFmtId="2" fontId="7" fillId="0" borderId="0" xfId="0" applyNumberFormat="1" applyFont="1"/>
    <xf numFmtId="0" fontId="9" fillId="0" borderId="0" xfId="3" applyFont="1" applyFill="1" applyBorder="1" applyAlignment="1">
      <alignment horizontal="left" wrapText="1"/>
    </xf>
    <xf numFmtId="9" fontId="0" fillId="0" borderId="0" xfId="2" applyNumberFormat="1" applyFont="1"/>
    <xf numFmtId="9" fontId="0" fillId="0" borderId="0" xfId="2" applyFont="1"/>
    <xf numFmtId="0" fontId="6" fillId="0" borderId="0" xfId="3" applyFont="1" applyFill="1" applyBorder="1" applyAlignment="1">
      <alignment horizontal="left"/>
    </xf>
    <xf numFmtId="43" fontId="6" fillId="0" borderId="0" xfId="1" applyFont="1"/>
    <xf numFmtId="43" fontId="0" fillId="0" borderId="0" xfId="1" applyFont="1"/>
    <xf numFmtId="0" fontId="6" fillId="0" borderId="0" xfId="3" applyFont="1" applyFill="1" applyBorder="1" applyAlignment="1">
      <alignment horizontal="left" wrapText="1"/>
    </xf>
    <xf numFmtId="0" fontId="10" fillId="0" borderId="0" xfId="3" applyFont="1" applyFill="1" applyBorder="1" applyAlignment="1">
      <alignment horizontal="left" wrapText="1"/>
    </xf>
    <xf numFmtId="43" fontId="7" fillId="0" borderId="0" xfId="1" applyFont="1"/>
    <xf numFmtId="2" fontId="11" fillId="0" borderId="0" xfId="0" applyNumberFormat="1" applyFont="1" applyFill="1" applyBorder="1"/>
    <xf numFmtId="2" fontId="6" fillId="0" borderId="0" xfId="0" applyNumberFormat="1" applyFont="1"/>
    <xf numFmtId="0" fontId="0" fillId="0" borderId="0" xfId="0" applyBorder="1"/>
    <xf numFmtId="0" fontId="0" fillId="0" borderId="0" xfId="0" applyFont="1"/>
    <xf numFmtId="0" fontId="0" fillId="0" borderId="0" xfId="3" applyFont="1" applyFill="1" applyBorder="1" applyAlignment="1">
      <alignment horizontal="left"/>
    </xf>
    <xf numFmtId="167" fontId="24" fillId="0" borderId="0" xfId="16" applyNumberFormat="1" applyFont="1" applyFill="1" applyBorder="1" applyAlignment="1">
      <alignment horizontal="left" vertical="top"/>
    </xf>
    <xf numFmtId="0" fontId="24" fillId="0" borderId="0" xfId="4" applyFont="1" applyFill="1" applyBorder="1" applyAlignment="1">
      <alignment horizontal="left" vertical="top"/>
    </xf>
    <xf numFmtId="167" fontId="9" fillId="0" borderId="0" xfId="16" applyNumberFormat="1" applyFont="1" applyFill="1" applyBorder="1" applyAlignment="1">
      <alignment horizontal="left" vertical="top"/>
    </xf>
    <xf numFmtId="0" fontId="23" fillId="0" borderId="0" xfId="4" applyFont="1" applyFill="1" applyBorder="1" applyAlignment="1">
      <alignment horizontal="left" vertical="top"/>
    </xf>
    <xf numFmtId="167" fontId="9" fillId="2" borderId="0" xfId="16" applyNumberFormat="1" applyFont="1" applyFill="1" applyBorder="1" applyAlignment="1">
      <alignment horizontal="left" vertical="top"/>
    </xf>
    <xf numFmtId="0" fontId="15" fillId="0" borderId="0" xfId="4" applyFont="1" applyFill="1" applyBorder="1" applyAlignment="1">
      <alignment horizontal="left" vertical="top"/>
    </xf>
    <xf numFmtId="2" fontId="0" fillId="0" borderId="0" xfId="0" applyNumberFormat="1" applyFont="1" applyFill="1" applyBorder="1" applyAlignment="1">
      <alignment horizontal="right"/>
    </xf>
    <xf numFmtId="2" fontId="0" fillId="0" borderId="0" xfId="0" applyNumberFormat="1"/>
    <xf numFmtId="0" fontId="0" fillId="0" borderId="0" xfId="3" applyFont="1" applyFill="1" applyBorder="1" applyAlignment="1">
      <alignment horizontal="left" wrapText="1"/>
    </xf>
    <xf numFmtId="43" fontId="6" fillId="0" borderId="0" xfId="0" applyNumberFormat="1" applyFont="1"/>
    <xf numFmtId="10" fontId="0" fillId="0" borderId="0" xfId="2" applyNumberFormat="1" applyFont="1"/>
    <xf numFmtId="166" fontId="6" fillId="0" borderId="0" xfId="0" applyNumberFormat="1" applyFont="1"/>
    <xf numFmtId="0" fontId="7" fillId="0" borderId="0" xfId="23" applyFont="1" applyAlignment="1">
      <alignment horizontal="left" vertical="top"/>
    </xf>
    <xf numFmtId="168" fontId="7" fillId="0" borderId="0" xfId="23" applyNumberFormat="1" applyFont="1" applyAlignment="1">
      <alignment horizontal="centerContinuous"/>
    </xf>
    <xf numFmtId="0" fontId="26" fillId="0" borderId="0" xfId="23"/>
    <xf numFmtId="0" fontId="7" fillId="0" borderId="0" xfId="23" applyFont="1" applyAlignment="1">
      <alignment vertical="top"/>
    </xf>
    <xf numFmtId="168" fontId="7" fillId="0" borderId="0" xfId="23" applyNumberFormat="1" applyFont="1" applyAlignment="1">
      <alignment horizontal="right" vertical="top"/>
    </xf>
    <xf numFmtId="168" fontId="7" fillId="0" borderId="0" xfId="23" applyNumberFormat="1" applyFont="1" applyAlignment="1">
      <alignment horizontal="right" wrapText="1"/>
    </xf>
    <xf numFmtId="0" fontId="26" fillId="3" borderId="0" xfId="23" applyFill="1"/>
    <xf numFmtId="168" fontId="26" fillId="0" borderId="0" xfId="23" applyNumberFormat="1" applyFill="1"/>
    <xf numFmtId="168" fontId="26" fillId="3" borderId="0" xfId="23" applyNumberFormat="1" applyFill="1"/>
    <xf numFmtId="168" fontId="26" fillId="0" borderId="0" xfId="23" applyNumberFormat="1"/>
    <xf numFmtId="168" fontId="0" fillId="0" borderId="0" xfId="1" applyNumberFormat="1" applyFont="1" applyFill="1"/>
    <xf numFmtId="17" fontId="26" fillId="0" borderId="0" xfId="23" applyNumberFormat="1"/>
    <xf numFmtId="15" fontId="7" fillId="0" borderId="0" xfId="24" applyNumberFormat="1" applyFont="1"/>
    <xf numFmtId="43" fontId="7" fillId="0" borderId="0" xfId="25" applyFont="1"/>
    <xf numFmtId="0" fontId="6" fillId="0" borderId="0" xfId="24"/>
    <xf numFmtId="43" fontId="0" fillId="0" borderId="0" xfId="25" applyFont="1"/>
    <xf numFmtId="15" fontId="6" fillId="0" borderId="0" xfId="24" applyNumberFormat="1"/>
    <xf numFmtId="43" fontId="7" fillId="0" borderId="0" xfId="25" applyFont="1" applyAlignment="1">
      <alignment horizontal="right"/>
    </xf>
    <xf numFmtId="17" fontId="0" fillId="3" borderId="0" xfId="25" applyNumberFormat="1" applyFont="1" applyFill="1"/>
    <xf numFmtId="43" fontId="0" fillId="3" borderId="0" xfId="25" applyFont="1" applyFill="1"/>
    <xf numFmtId="17" fontId="6" fillId="0" borderId="0" xfId="24" applyNumberFormat="1" applyFill="1"/>
    <xf numFmtId="43" fontId="0" fillId="0" borderId="0" xfId="25" applyFont="1" applyFill="1"/>
    <xf numFmtId="17" fontId="0" fillId="0" borderId="0" xfId="25" applyNumberFormat="1" applyFont="1" applyFill="1"/>
    <xf numFmtId="17" fontId="6" fillId="3" borderId="0" xfId="25" applyNumberFormat="1" applyFont="1" applyFill="1"/>
    <xf numFmtId="43" fontId="6" fillId="3" borderId="0" xfId="25" applyFont="1" applyFill="1" applyAlignment="1">
      <alignment vertical="justify"/>
    </xf>
    <xf numFmtId="17" fontId="6" fillId="0" borderId="0" xfId="25" applyNumberFormat="1" applyFont="1" applyFill="1"/>
    <xf numFmtId="43" fontId="6" fillId="0" borderId="0" xfId="25" applyFont="1" applyFill="1" applyAlignment="1">
      <alignment vertical="justify"/>
    </xf>
    <xf numFmtId="4" fontId="6" fillId="0" borderId="0" xfId="24" applyNumberFormat="1" applyFont="1" applyFill="1"/>
    <xf numFmtId="17" fontId="6" fillId="2" borderId="0" xfId="25" applyNumberFormat="1" applyFont="1" applyFill="1"/>
    <xf numFmtId="43" fontId="6" fillId="2" borderId="0" xfId="25" applyFont="1" applyFill="1" applyAlignment="1">
      <alignment vertical="justify"/>
    </xf>
    <xf numFmtId="0" fontId="6" fillId="0" borderId="0" xfId="24" applyFill="1"/>
    <xf numFmtId="0" fontId="7" fillId="0" borderId="0" xfId="3675" applyFont="1" applyAlignment="1">
      <alignment horizontal="centerContinuous"/>
    </xf>
    <xf numFmtId="0" fontId="3" fillId="0" borderId="0" xfId="3675" applyAlignment="1">
      <alignment horizontal="centerContinuous"/>
    </xf>
    <xf numFmtId="0" fontId="6" fillId="0" borderId="0" xfId="3675" applyFont="1" applyAlignment="1">
      <alignment horizontal="centerContinuous"/>
    </xf>
    <xf numFmtId="0" fontId="3" fillId="0" borderId="0" xfId="3675"/>
    <xf numFmtId="0" fontId="7" fillId="0" borderId="0" xfId="3675" applyFont="1" applyFill="1" applyAlignment="1">
      <alignment horizontal="centerContinuous"/>
    </xf>
    <xf numFmtId="0" fontId="7" fillId="3" borderId="0" xfId="3675" applyFont="1" applyFill="1" applyAlignment="1">
      <alignment horizontal="centerContinuous"/>
    </xf>
    <xf numFmtId="0" fontId="7" fillId="0" borderId="0" xfId="3675" applyFont="1" applyFill="1" applyAlignment="1">
      <alignment horizontal="center"/>
    </xf>
    <xf numFmtId="0" fontId="7" fillId="3" borderId="0" xfId="3675" applyFont="1" applyFill="1" applyAlignment="1">
      <alignment horizontal="center"/>
    </xf>
    <xf numFmtId="17" fontId="3" fillId="0" borderId="0" xfId="3675" applyNumberFormat="1" applyFill="1"/>
    <xf numFmtId="171" fontId="0" fillId="3" borderId="0" xfId="3676" applyNumberFormat="1" applyFont="1" applyFill="1"/>
    <xf numFmtId="171" fontId="0" fillId="0" borderId="0" xfId="3676" applyNumberFormat="1" applyFont="1" applyFill="1"/>
    <xf numFmtId="171" fontId="3" fillId="3" borderId="0" xfId="3675" applyNumberFormat="1" applyFill="1"/>
    <xf numFmtId="171" fontId="3" fillId="0" borderId="0" xfId="3675" applyNumberFormat="1" applyFill="1"/>
    <xf numFmtId="0" fontId="0" fillId="0" borderId="0" xfId="0" applyAlignment="1">
      <alignment wrapText="1"/>
    </xf>
    <xf numFmtId="0" fontId="7" fillId="0" borderId="0" xfId="0" applyFont="1" applyAlignment="1">
      <alignment horizontal="right" wrapText="1"/>
    </xf>
    <xf numFmtId="3" fontId="0" fillId="0" borderId="0" xfId="0" applyNumberFormat="1" applyAlignment="1">
      <alignment horizontal="right"/>
    </xf>
    <xf numFmtId="172" fontId="0" fillId="0" borderId="0" xfId="0" applyNumberFormat="1"/>
    <xf numFmtId="173" fontId="0" fillId="0" borderId="0" xfId="0" applyNumberFormat="1"/>
    <xf numFmtId="174" fontId="0" fillId="0" borderId="0" xfId="25" applyNumberFormat="1" applyFont="1"/>
    <xf numFmtId="175" fontId="0" fillId="0" borderId="0" xfId="3233" applyNumberFormat="1" applyFont="1"/>
    <xf numFmtId="0" fontId="48" fillId="0" borderId="0" xfId="0" applyFont="1"/>
    <xf numFmtId="176" fontId="6" fillId="0" borderId="0" xfId="1" applyNumberFormat="1" applyFont="1"/>
    <xf numFmtId="0" fontId="6" fillId="27" borderId="0" xfId="0" applyFont="1" applyFill="1"/>
    <xf numFmtId="176" fontId="6" fillId="28" borderId="0" xfId="1" applyNumberFormat="1" applyFont="1" applyFill="1"/>
    <xf numFmtId="9" fontId="6" fillId="29" borderId="0" xfId="2" applyNumberFormat="1" applyFont="1" applyFill="1"/>
    <xf numFmtId="176" fontId="7" fillId="28" borderId="0" xfId="1" applyNumberFormat="1" applyFont="1" applyFill="1"/>
    <xf numFmtId="9" fontId="6" fillId="29" borderId="0" xfId="2" applyFont="1" applyFill="1"/>
    <xf numFmtId="0" fontId="11" fillId="0" borderId="0" xfId="0" applyFont="1"/>
    <xf numFmtId="176" fontId="11" fillId="0" borderId="0" xfId="1" applyNumberFormat="1" applyFont="1"/>
    <xf numFmtId="176" fontId="30" fillId="0" borderId="0" xfId="1" applyNumberFormat="1" applyFont="1"/>
    <xf numFmtId="176" fontId="6" fillId="0" borderId="0" xfId="1" applyNumberFormat="1"/>
    <xf numFmtId="0" fontId="50" fillId="0" borderId="0" xfId="4638" applyFont="1"/>
    <xf numFmtId="0" fontId="49" fillId="0" borderId="0" xfId="4638"/>
    <xf numFmtId="0" fontId="6" fillId="0" borderId="0" xfId="4638" applyFont="1"/>
    <xf numFmtId="0" fontId="7" fillId="3" borderId="0" xfId="3675" applyFont="1" applyFill="1" applyAlignment="1">
      <alignment horizontal="center"/>
    </xf>
    <xf numFmtId="0" fontId="7" fillId="0" borderId="0" xfId="3675" applyFont="1" applyFill="1" applyAlignment="1">
      <alignment horizontal="center"/>
    </xf>
    <xf numFmtId="0" fontId="6" fillId="0" borderId="0" xfId="0" applyFont="1" applyAlignment="1">
      <alignment horizontal="left" wrapText="1"/>
    </xf>
    <xf numFmtId="0" fontId="0" fillId="0" borderId="0" xfId="0" applyAlignment="1">
      <alignment horizontal="left" wrapText="1"/>
    </xf>
  </cellXfs>
  <cellStyles count="4639">
    <cellStyle name="20 % - Accent1" xfId="26"/>
    <cellStyle name="20 % - Accent2" xfId="27"/>
    <cellStyle name="20 % - Accent3" xfId="28"/>
    <cellStyle name="20 % - Accent4" xfId="29"/>
    <cellStyle name="20 % - Accent5" xfId="30"/>
    <cellStyle name="20 % - Accent6" xfId="31"/>
    <cellStyle name="40 % - Accent1" xfId="32"/>
    <cellStyle name="40 % - Accent2" xfId="33"/>
    <cellStyle name="40 % - Accent3" xfId="34"/>
    <cellStyle name="40 % - Accent4" xfId="35"/>
    <cellStyle name="40 % - Accent5" xfId="36"/>
    <cellStyle name="40 % - Accent6" xfId="37"/>
    <cellStyle name="60 % - Accent1" xfId="38"/>
    <cellStyle name="60 % - Accent2" xfId="39"/>
    <cellStyle name="60 % - Accent3" xfId="40"/>
    <cellStyle name="60 % - Accent4" xfId="41"/>
    <cellStyle name="60 % - Accent5" xfId="42"/>
    <cellStyle name="60 % - Accent6" xfId="43"/>
    <cellStyle name="Accent1 2" xfId="44"/>
    <cellStyle name="Accent2 2" xfId="45"/>
    <cellStyle name="Accent3 2" xfId="46"/>
    <cellStyle name="Accent4 2" xfId="47"/>
    <cellStyle name="Accent5 2" xfId="48"/>
    <cellStyle name="Accent6 2" xfId="49"/>
    <cellStyle name="Avertissement" xfId="50"/>
    <cellStyle name="C01_Main head" xfId="5"/>
    <cellStyle name="C02_Column heads" xfId="6"/>
    <cellStyle name="C03_Sub head bold" xfId="7"/>
    <cellStyle name="C03a_Sub head" xfId="8"/>
    <cellStyle name="C04_Total text white bold" xfId="9"/>
    <cellStyle name="C04a_Total text black with rule" xfId="10"/>
    <cellStyle name="C05_Main text" xfId="11"/>
    <cellStyle name="C06_Figs" xfId="12"/>
    <cellStyle name="C07_Figs 1 dec percent" xfId="13"/>
    <cellStyle name="C08_Figs 1 decimal" xfId="14"/>
    <cellStyle name="C09_Notes" xfId="15"/>
    <cellStyle name="Calcul" xfId="51"/>
    <cellStyle name="Cellule liée" xfId="52"/>
    <cellStyle name="Comma" xfId="1" builtinId="3"/>
    <cellStyle name="Comma 10" xfId="53"/>
    <cellStyle name="Comma 10 2" xfId="54"/>
    <cellStyle name="Comma 10 2 2" xfId="55"/>
    <cellStyle name="Comma 10 2 3" xfId="3678"/>
    <cellStyle name="Comma 10 3" xfId="56"/>
    <cellStyle name="Comma 10 3 2" xfId="3679"/>
    <cellStyle name="Comma 10 4" xfId="57"/>
    <cellStyle name="Comma 10 5" xfId="58"/>
    <cellStyle name="Comma 10 6" xfId="3680"/>
    <cellStyle name="Comma 10_Alumina Prices" xfId="59"/>
    <cellStyle name="Comma 11" xfId="60"/>
    <cellStyle name="Comma 11 2" xfId="61"/>
    <cellStyle name="Comma 11_Alumina Prices" xfId="62"/>
    <cellStyle name="Comma 12" xfId="63"/>
    <cellStyle name="Comma 13" xfId="64"/>
    <cellStyle name="Comma 2" xfId="16"/>
    <cellStyle name="Comma 2 10" xfId="65"/>
    <cellStyle name="Comma 2 11" xfId="66"/>
    <cellStyle name="Comma 2 12" xfId="3676"/>
    <cellStyle name="Comma 2 2" xfId="25"/>
    <cellStyle name="Comma 2 2 2" xfId="67"/>
    <cellStyle name="Comma 2 2 2 10" xfId="68"/>
    <cellStyle name="Comma 2 2 2 11" xfId="3681"/>
    <cellStyle name="Comma 2 2 2 2" xfId="69"/>
    <cellStyle name="Comma 2 2 2 2 10" xfId="3682"/>
    <cellStyle name="Comma 2 2 2 2 2" xfId="70"/>
    <cellStyle name="Comma 2 2 2 2 2 2" xfId="71"/>
    <cellStyle name="Comma 2 2 2 2 2 2 2" xfId="72"/>
    <cellStyle name="Comma 2 2 2 2 2 2 2 2" xfId="73"/>
    <cellStyle name="Comma 2 2 2 2 2 2 2 3" xfId="3683"/>
    <cellStyle name="Comma 2 2 2 2 2 2 3" xfId="74"/>
    <cellStyle name="Comma 2 2 2 2 2 2 3 2" xfId="3684"/>
    <cellStyle name="Comma 2 2 2 2 2 2 4" xfId="75"/>
    <cellStyle name="Comma 2 2 2 2 2 2 5" xfId="76"/>
    <cellStyle name="Comma 2 2 2 2 2 2 6" xfId="77"/>
    <cellStyle name="Comma 2 2 2 2 2 2 7" xfId="3685"/>
    <cellStyle name="Comma 2 2 2 2 2 3" xfId="78"/>
    <cellStyle name="Comma 2 2 2 2 2 3 2" xfId="79"/>
    <cellStyle name="Comma 2 2 2 2 2 3 3" xfId="3686"/>
    <cellStyle name="Comma 2 2 2 2 2 4" xfId="80"/>
    <cellStyle name="Comma 2 2 2 2 2 4 2" xfId="3687"/>
    <cellStyle name="Comma 2 2 2 2 2 5" xfId="81"/>
    <cellStyle name="Comma 2 2 2 2 2 6" xfId="82"/>
    <cellStyle name="Comma 2 2 2 2 2 7" xfId="83"/>
    <cellStyle name="Comma 2 2 2 2 2 8" xfId="84"/>
    <cellStyle name="Comma 2 2 2 2 2 9" xfId="3688"/>
    <cellStyle name="Comma 2 2 2 2 3" xfId="85"/>
    <cellStyle name="Comma 2 2 2 2 3 2" xfId="86"/>
    <cellStyle name="Comma 2 2 2 2 3 2 2" xfId="87"/>
    <cellStyle name="Comma 2 2 2 2 3 2 3" xfId="3689"/>
    <cellStyle name="Comma 2 2 2 2 3 3" xfId="88"/>
    <cellStyle name="Comma 2 2 2 2 3 3 2" xfId="3690"/>
    <cellStyle name="Comma 2 2 2 2 3 4" xfId="89"/>
    <cellStyle name="Comma 2 2 2 2 3 5" xfId="90"/>
    <cellStyle name="Comma 2 2 2 2 3 6" xfId="91"/>
    <cellStyle name="Comma 2 2 2 2 3 7" xfId="3691"/>
    <cellStyle name="Comma 2 2 2 2 4" xfId="92"/>
    <cellStyle name="Comma 2 2 2 2 4 2" xfId="93"/>
    <cellStyle name="Comma 2 2 2 2 4 3" xfId="3692"/>
    <cellStyle name="Comma 2 2 2 2 5" xfId="94"/>
    <cellStyle name="Comma 2 2 2 2 5 2" xfId="3693"/>
    <cellStyle name="Comma 2 2 2 2 6" xfId="95"/>
    <cellStyle name="Comma 2 2 2 2 7" xfId="96"/>
    <cellStyle name="Comma 2 2 2 2 8" xfId="97"/>
    <cellStyle name="Comma 2 2 2 2 9" xfId="98"/>
    <cellStyle name="Comma 2 2 2 3" xfId="99"/>
    <cellStyle name="Comma 2 2 2 3 2" xfId="100"/>
    <cellStyle name="Comma 2 2 2 3 2 2" xfId="101"/>
    <cellStyle name="Comma 2 2 2 3 2 2 2" xfId="102"/>
    <cellStyle name="Comma 2 2 2 3 2 2 3" xfId="3694"/>
    <cellStyle name="Comma 2 2 2 3 2 3" xfId="103"/>
    <cellStyle name="Comma 2 2 2 3 2 3 2" xfId="3695"/>
    <cellStyle name="Comma 2 2 2 3 2 4" xfId="104"/>
    <cellStyle name="Comma 2 2 2 3 2 5" xfId="105"/>
    <cellStyle name="Comma 2 2 2 3 2 6" xfId="106"/>
    <cellStyle name="Comma 2 2 2 3 2 7" xfId="3696"/>
    <cellStyle name="Comma 2 2 2 3 3" xfId="107"/>
    <cellStyle name="Comma 2 2 2 3 3 2" xfId="108"/>
    <cellStyle name="Comma 2 2 2 3 3 3" xfId="3697"/>
    <cellStyle name="Comma 2 2 2 3 4" xfId="109"/>
    <cellStyle name="Comma 2 2 2 3 4 2" xfId="3698"/>
    <cellStyle name="Comma 2 2 2 3 5" xfId="110"/>
    <cellStyle name="Comma 2 2 2 3 6" xfId="111"/>
    <cellStyle name="Comma 2 2 2 3 7" xfId="112"/>
    <cellStyle name="Comma 2 2 2 3 8" xfId="113"/>
    <cellStyle name="Comma 2 2 2 3 9" xfId="3699"/>
    <cellStyle name="Comma 2 2 2 4" xfId="114"/>
    <cellStyle name="Comma 2 2 2 4 2" xfId="115"/>
    <cellStyle name="Comma 2 2 2 4 2 2" xfId="116"/>
    <cellStyle name="Comma 2 2 2 4 2 3" xfId="3700"/>
    <cellStyle name="Comma 2 2 2 4 3" xfId="117"/>
    <cellStyle name="Comma 2 2 2 4 3 2" xfId="3701"/>
    <cellStyle name="Comma 2 2 2 4 4" xfId="118"/>
    <cellStyle name="Comma 2 2 2 4 5" xfId="119"/>
    <cellStyle name="Comma 2 2 2 4 6" xfId="120"/>
    <cellStyle name="Comma 2 2 2 4 7" xfId="3702"/>
    <cellStyle name="Comma 2 2 2 5" xfId="121"/>
    <cellStyle name="Comma 2 2 2 5 2" xfId="122"/>
    <cellStyle name="Comma 2 2 2 5 3" xfId="3703"/>
    <cellStyle name="Comma 2 2 2 6" xfId="123"/>
    <cellStyle name="Comma 2 2 2 6 2" xfId="3704"/>
    <cellStyle name="Comma 2 2 2 7" xfId="124"/>
    <cellStyle name="Comma 2 2 2 8" xfId="125"/>
    <cellStyle name="Comma 2 2 2 9" xfId="126"/>
    <cellStyle name="Comma 2 2 3" xfId="127"/>
    <cellStyle name="Comma 2 2 3 10" xfId="3705"/>
    <cellStyle name="Comma 2 2 3 2" xfId="128"/>
    <cellStyle name="Comma 2 2 3 2 2" xfId="129"/>
    <cellStyle name="Comma 2 2 3 2 2 2" xfId="130"/>
    <cellStyle name="Comma 2 2 3 2 2 2 2" xfId="131"/>
    <cellStyle name="Comma 2 2 3 2 2 2 3" xfId="3706"/>
    <cellStyle name="Comma 2 2 3 2 2 3" xfId="132"/>
    <cellStyle name="Comma 2 2 3 2 2 3 2" xfId="3707"/>
    <cellStyle name="Comma 2 2 3 2 2 4" xfId="133"/>
    <cellStyle name="Comma 2 2 3 2 2 5" xfId="134"/>
    <cellStyle name="Comma 2 2 3 2 2 6" xfId="135"/>
    <cellStyle name="Comma 2 2 3 2 2 7" xfId="3708"/>
    <cellStyle name="Comma 2 2 3 2 3" xfId="136"/>
    <cellStyle name="Comma 2 2 3 2 3 2" xfId="137"/>
    <cellStyle name="Comma 2 2 3 2 3 3" xfId="3709"/>
    <cellStyle name="Comma 2 2 3 2 4" xfId="138"/>
    <cellStyle name="Comma 2 2 3 2 4 2" xfId="3710"/>
    <cellStyle name="Comma 2 2 3 2 5" xfId="139"/>
    <cellStyle name="Comma 2 2 3 2 6" xfId="140"/>
    <cellStyle name="Comma 2 2 3 2 7" xfId="141"/>
    <cellStyle name="Comma 2 2 3 2 8" xfId="142"/>
    <cellStyle name="Comma 2 2 3 2 9" xfId="3711"/>
    <cellStyle name="Comma 2 2 3 3" xfId="143"/>
    <cellStyle name="Comma 2 2 3 3 2" xfId="144"/>
    <cellStyle name="Comma 2 2 3 3 2 2" xfId="145"/>
    <cellStyle name="Comma 2 2 3 3 2 3" xfId="3712"/>
    <cellStyle name="Comma 2 2 3 3 3" xfId="146"/>
    <cellStyle name="Comma 2 2 3 3 3 2" xfId="3713"/>
    <cellStyle name="Comma 2 2 3 3 4" xfId="147"/>
    <cellStyle name="Comma 2 2 3 3 5" xfId="148"/>
    <cellStyle name="Comma 2 2 3 3 6" xfId="149"/>
    <cellStyle name="Comma 2 2 3 3 7" xfId="3714"/>
    <cellStyle name="Comma 2 2 3 4" xfId="150"/>
    <cellStyle name="Comma 2 2 3 4 2" xfId="151"/>
    <cellStyle name="Comma 2 2 3 4 3" xfId="3715"/>
    <cellStyle name="Comma 2 2 3 5" xfId="152"/>
    <cellStyle name="Comma 2 2 3 5 2" xfId="3716"/>
    <cellStyle name="Comma 2 2 3 6" xfId="153"/>
    <cellStyle name="Comma 2 2 3 7" xfId="154"/>
    <cellStyle name="Comma 2 2 3 8" xfId="155"/>
    <cellStyle name="Comma 2 2 3 9" xfId="156"/>
    <cellStyle name="Comma 2 2 4" xfId="157"/>
    <cellStyle name="Comma 2 2 4 2" xfId="158"/>
    <cellStyle name="Comma 2 2 4 2 2" xfId="159"/>
    <cellStyle name="Comma 2 2 4 2 2 2" xfId="160"/>
    <cellStyle name="Comma 2 2 4 2 2 3" xfId="3717"/>
    <cellStyle name="Comma 2 2 4 2 3" xfId="161"/>
    <cellStyle name="Comma 2 2 4 2 3 2" xfId="3718"/>
    <cellStyle name="Comma 2 2 4 2 4" xfId="162"/>
    <cellStyle name="Comma 2 2 4 2 5" xfId="163"/>
    <cellStyle name="Comma 2 2 4 2 6" xfId="164"/>
    <cellStyle name="Comma 2 2 4 2 7" xfId="3719"/>
    <cellStyle name="Comma 2 2 4 3" xfId="165"/>
    <cellStyle name="Comma 2 2 4 3 2" xfId="166"/>
    <cellStyle name="Comma 2 2 4 3 3" xfId="3720"/>
    <cellStyle name="Comma 2 2 4 4" xfId="167"/>
    <cellStyle name="Comma 2 2 4 4 2" xfId="3721"/>
    <cellStyle name="Comma 2 2 4 5" xfId="168"/>
    <cellStyle name="Comma 2 2 4 6" xfId="169"/>
    <cellStyle name="Comma 2 2 4 7" xfId="170"/>
    <cellStyle name="Comma 2 2 4 8" xfId="171"/>
    <cellStyle name="Comma 2 2 4 9" xfId="3722"/>
    <cellStyle name="Comma 2 2 5" xfId="172"/>
    <cellStyle name="Comma 2 2 5 2" xfId="173"/>
    <cellStyle name="Comma 2 2 5 2 2" xfId="174"/>
    <cellStyle name="Comma 2 2 5 2 3" xfId="3723"/>
    <cellStyle name="Comma 2 2 5 3" xfId="175"/>
    <cellStyle name="Comma 2 2 5 3 2" xfId="3724"/>
    <cellStyle name="Comma 2 2 5 4" xfId="176"/>
    <cellStyle name="Comma 2 2 5 5" xfId="177"/>
    <cellStyle name="Comma 2 2 5 6" xfId="178"/>
    <cellStyle name="Comma 2 2 5 7" xfId="3725"/>
    <cellStyle name="Comma 2 2 6" xfId="179"/>
    <cellStyle name="Comma 2 2_Prices" xfId="180"/>
    <cellStyle name="Comma 2 3" xfId="181"/>
    <cellStyle name="Comma 2 3 10" xfId="182"/>
    <cellStyle name="Comma 2 3 11" xfId="183"/>
    <cellStyle name="Comma 2 3 12" xfId="184"/>
    <cellStyle name="Comma 2 3 13" xfId="185"/>
    <cellStyle name="Comma 2 3 14" xfId="186"/>
    <cellStyle name="Comma 2 3 15" xfId="187"/>
    <cellStyle name="Comma 2 3 16" xfId="188"/>
    <cellStyle name="Comma 2 3 17" xfId="189"/>
    <cellStyle name="Comma 2 3 18" xfId="3726"/>
    <cellStyle name="Comma 2 3 2" xfId="190"/>
    <cellStyle name="Comma 2 3 2 2" xfId="191"/>
    <cellStyle name="Comma 2 3 2 3" xfId="3727"/>
    <cellStyle name="Comma 2 3 3" xfId="192"/>
    <cellStyle name="Comma 2 3 3 2" xfId="3728"/>
    <cellStyle name="Comma 2 3 4" xfId="193"/>
    <cellStyle name="Comma 2 3 5" xfId="194"/>
    <cellStyle name="Comma 2 3 6" xfId="195"/>
    <cellStyle name="Comma 2 3 7" xfId="196"/>
    <cellStyle name="Comma 2 3 8" xfId="197"/>
    <cellStyle name="Comma 2 3 9" xfId="198"/>
    <cellStyle name="Comma 2 3_Alumina Prices" xfId="199"/>
    <cellStyle name="Comma 2 4" xfId="200"/>
    <cellStyle name="Comma 2 4 10" xfId="201"/>
    <cellStyle name="Comma 2 4 11" xfId="202"/>
    <cellStyle name="Comma 2 4 12" xfId="3729"/>
    <cellStyle name="Comma 2 4 2" xfId="203"/>
    <cellStyle name="Comma 2 4 2 10" xfId="204"/>
    <cellStyle name="Comma 2 4 2 11" xfId="3730"/>
    <cellStyle name="Comma 2 4 2 2" xfId="205"/>
    <cellStyle name="Comma 2 4 2 2 10" xfId="3731"/>
    <cellStyle name="Comma 2 4 2 2 2" xfId="206"/>
    <cellStyle name="Comma 2 4 2 2 2 2" xfId="207"/>
    <cellStyle name="Comma 2 4 2 2 2 2 2" xfId="208"/>
    <cellStyle name="Comma 2 4 2 2 2 2 2 2" xfId="209"/>
    <cellStyle name="Comma 2 4 2 2 2 2 2 3" xfId="3732"/>
    <cellStyle name="Comma 2 4 2 2 2 2 3" xfId="210"/>
    <cellStyle name="Comma 2 4 2 2 2 2 3 2" xfId="3733"/>
    <cellStyle name="Comma 2 4 2 2 2 2 4" xfId="211"/>
    <cellStyle name="Comma 2 4 2 2 2 2 5" xfId="212"/>
    <cellStyle name="Comma 2 4 2 2 2 2 6" xfId="213"/>
    <cellStyle name="Comma 2 4 2 2 2 2 7" xfId="3734"/>
    <cellStyle name="Comma 2 4 2 2 2 3" xfId="214"/>
    <cellStyle name="Comma 2 4 2 2 2 3 2" xfId="215"/>
    <cellStyle name="Comma 2 4 2 2 2 3 3" xfId="3735"/>
    <cellStyle name="Comma 2 4 2 2 2 4" xfId="216"/>
    <cellStyle name="Comma 2 4 2 2 2 4 2" xfId="3736"/>
    <cellStyle name="Comma 2 4 2 2 2 5" xfId="217"/>
    <cellStyle name="Comma 2 4 2 2 2 6" xfId="218"/>
    <cellStyle name="Comma 2 4 2 2 2 7" xfId="219"/>
    <cellStyle name="Comma 2 4 2 2 2 8" xfId="220"/>
    <cellStyle name="Comma 2 4 2 2 2 9" xfId="3737"/>
    <cellStyle name="Comma 2 4 2 2 3" xfId="221"/>
    <cellStyle name="Comma 2 4 2 2 3 2" xfId="222"/>
    <cellStyle name="Comma 2 4 2 2 3 2 2" xfId="223"/>
    <cellStyle name="Comma 2 4 2 2 3 2 3" xfId="3738"/>
    <cellStyle name="Comma 2 4 2 2 3 3" xfId="224"/>
    <cellStyle name="Comma 2 4 2 2 3 3 2" xfId="3739"/>
    <cellStyle name="Comma 2 4 2 2 3 4" xfId="225"/>
    <cellStyle name="Comma 2 4 2 2 3 5" xfId="226"/>
    <cellStyle name="Comma 2 4 2 2 3 6" xfId="227"/>
    <cellStyle name="Comma 2 4 2 2 3 7" xfId="3740"/>
    <cellStyle name="Comma 2 4 2 2 4" xfId="228"/>
    <cellStyle name="Comma 2 4 2 2 4 2" xfId="229"/>
    <cellStyle name="Comma 2 4 2 2 4 3" xfId="3741"/>
    <cellStyle name="Comma 2 4 2 2 5" xfId="230"/>
    <cellStyle name="Comma 2 4 2 2 5 2" xfId="3742"/>
    <cellStyle name="Comma 2 4 2 2 6" xfId="231"/>
    <cellStyle name="Comma 2 4 2 2 7" xfId="232"/>
    <cellStyle name="Comma 2 4 2 2 8" xfId="233"/>
    <cellStyle name="Comma 2 4 2 2 9" xfId="234"/>
    <cellStyle name="Comma 2 4 2 3" xfId="235"/>
    <cellStyle name="Comma 2 4 2 3 2" xfId="236"/>
    <cellStyle name="Comma 2 4 2 3 2 2" xfId="237"/>
    <cellStyle name="Comma 2 4 2 3 2 2 2" xfId="238"/>
    <cellStyle name="Comma 2 4 2 3 2 2 3" xfId="3743"/>
    <cellStyle name="Comma 2 4 2 3 2 3" xfId="239"/>
    <cellStyle name="Comma 2 4 2 3 2 3 2" xfId="3744"/>
    <cellStyle name="Comma 2 4 2 3 2 4" xfId="240"/>
    <cellStyle name="Comma 2 4 2 3 2 5" xfId="241"/>
    <cellStyle name="Comma 2 4 2 3 2 6" xfId="242"/>
    <cellStyle name="Comma 2 4 2 3 2 7" xfId="3745"/>
    <cellStyle name="Comma 2 4 2 3 3" xfId="243"/>
    <cellStyle name="Comma 2 4 2 3 3 2" xfId="244"/>
    <cellStyle name="Comma 2 4 2 3 3 3" xfId="3746"/>
    <cellStyle name="Comma 2 4 2 3 4" xfId="245"/>
    <cellStyle name="Comma 2 4 2 3 4 2" xfId="3747"/>
    <cellStyle name="Comma 2 4 2 3 5" xfId="246"/>
    <cellStyle name="Comma 2 4 2 3 6" xfId="247"/>
    <cellStyle name="Comma 2 4 2 3 7" xfId="248"/>
    <cellStyle name="Comma 2 4 2 3 8" xfId="249"/>
    <cellStyle name="Comma 2 4 2 3 9" xfId="3748"/>
    <cellStyle name="Comma 2 4 2 4" xfId="250"/>
    <cellStyle name="Comma 2 4 2 4 2" xfId="251"/>
    <cellStyle name="Comma 2 4 2 4 2 2" xfId="252"/>
    <cellStyle name="Comma 2 4 2 4 2 3" xfId="3749"/>
    <cellStyle name="Comma 2 4 2 4 3" xfId="253"/>
    <cellStyle name="Comma 2 4 2 4 3 2" xfId="3750"/>
    <cellStyle name="Comma 2 4 2 4 4" xfId="254"/>
    <cellStyle name="Comma 2 4 2 4 5" xfId="255"/>
    <cellStyle name="Comma 2 4 2 4 6" xfId="256"/>
    <cellStyle name="Comma 2 4 2 4 7" xfId="3751"/>
    <cellStyle name="Comma 2 4 2 5" xfId="257"/>
    <cellStyle name="Comma 2 4 2 5 2" xfId="258"/>
    <cellStyle name="Comma 2 4 2 5 3" xfId="3752"/>
    <cellStyle name="Comma 2 4 2 6" xfId="259"/>
    <cellStyle name="Comma 2 4 2 6 2" xfId="3753"/>
    <cellStyle name="Comma 2 4 2 7" xfId="260"/>
    <cellStyle name="Comma 2 4 2 8" xfId="261"/>
    <cellStyle name="Comma 2 4 2 9" xfId="262"/>
    <cellStyle name="Comma 2 4 3" xfId="263"/>
    <cellStyle name="Comma 2 4 3 10" xfId="3754"/>
    <cellStyle name="Comma 2 4 3 2" xfId="264"/>
    <cellStyle name="Comma 2 4 3 2 2" xfId="265"/>
    <cellStyle name="Comma 2 4 3 2 2 2" xfId="266"/>
    <cellStyle name="Comma 2 4 3 2 2 2 2" xfId="267"/>
    <cellStyle name="Comma 2 4 3 2 2 2 3" xfId="3755"/>
    <cellStyle name="Comma 2 4 3 2 2 3" xfId="268"/>
    <cellStyle name="Comma 2 4 3 2 2 3 2" xfId="3756"/>
    <cellStyle name="Comma 2 4 3 2 2 4" xfId="269"/>
    <cellStyle name="Comma 2 4 3 2 2 5" xfId="270"/>
    <cellStyle name="Comma 2 4 3 2 2 6" xfId="271"/>
    <cellStyle name="Comma 2 4 3 2 2 7" xfId="3757"/>
    <cellStyle name="Comma 2 4 3 2 3" xfId="272"/>
    <cellStyle name="Comma 2 4 3 2 3 2" xfId="273"/>
    <cellStyle name="Comma 2 4 3 2 3 3" xfId="3758"/>
    <cellStyle name="Comma 2 4 3 2 4" xfId="274"/>
    <cellStyle name="Comma 2 4 3 2 4 2" xfId="3759"/>
    <cellStyle name="Comma 2 4 3 2 5" xfId="275"/>
    <cellStyle name="Comma 2 4 3 2 6" xfId="276"/>
    <cellStyle name="Comma 2 4 3 2 7" xfId="277"/>
    <cellStyle name="Comma 2 4 3 2 8" xfId="278"/>
    <cellStyle name="Comma 2 4 3 2 9" xfId="3760"/>
    <cellStyle name="Comma 2 4 3 3" xfId="279"/>
    <cellStyle name="Comma 2 4 3 3 2" xfId="280"/>
    <cellStyle name="Comma 2 4 3 3 2 2" xfId="281"/>
    <cellStyle name="Comma 2 4 3 3 2 3" xfId="3761"/>
    <cellStyle name="Comma 2 4 3 3 3" xfId="282"/>
    <cellStyle name="Comma 2 4 3 3 3 2" xfId="3762"/>
    <cellStyle name="Comma 2 4 3 3 4" xfId="283"/>
    <cellStyle name="Comma 2 4 3 3 5" xfId="284"/>
    <cellStyle name="Comma 2 4 3 3 6" xfId="285"/>
    <cellStyle name="Comma 2 4 3 3 7" xfId="3763"/>
    <cellStyle name="Comma 2 4 3 4" xfId="286"/>
    <cellStyle name="Comma 2 4 3 4 2" xfId="287"/>
    <cellStyle name="Comma 2 4 3 4 3" xfId="3764"/>
    <cellStyle name="Comma 2 4 3 5" xfId="288"/>
    <cellStyle name="Comma 2 4 3 5 2" xfId="3765"/>
    <cellStyle name="Comma 2 4 3 6" xfId="289"/>
    <cellStyle name="Comma 2 4 3 7" xfId="290"/>
    <cellStyle name="Comma 2 4 3 8" xfId="291"/>
    <cellStyle name="Comma 2 4 3 9" xfId="292"/>
    <cellStyle name="Comma 2 4 4" xfId="293"/>
    <cellStyle name="Comma 2 4 4 2" xfId="294"/>
    <cellStyle name="Comma 2 4 4 2 2" xfId="295"/>
    <cellStyle name="Comma 2 4 4 2 2 2" xfId="296"/>
    <cellStyle name="Comma 2 4 4 2 2 3" xfId="3766"/>
    <cellStyle name="Comma 2 4 4 2 3" xfId="297"/>
    <cellStyle name="Comma 2 4 4 2 3 2" xfId="3767"/>
    <cellStyle name="Comma 2 4 4 2 4" xfId="298"/>
    <cellStyle name="Comma 2 4 4 2 5" xfId="299"/>
    <cellStyle name="Comma 2 4 4 2 6" xfId="300"/>
    <cellStyle name="Comma 2 4 4 2 7" xfId="3768"/>
    <cellStyle name="Comma 2 4 4 3" xfId="301"/>
    <cellStyle name="Comma 2 4 4 3 2" xfId="302"/>
    <cellStyle name="Comma 2 4 4 3 3" xfId="3769"/>
    <cellStyle name="Comma 2 4 4 4" xfId="303"/>
    <cellStyle name="Comma 2 4 4 4 2" xfId="3770"/>
    <cellStyle name="Comma 2 4 4 5" xfId="304"/>
    <cellStyle name="Comma 2 4 4 6" xfId="305"/>
    <cellStyle name="Comma 2 4 4 7" xfId="306"/>
    <cellStyle name="Comma 2 4 4 8" xfId="307"/>
    <cellStyle name="Comma 2 4 4 9" xfId="3771"/>
    <cellStyle name="Comma 2 4 5" xfId="308"/>
    <cellStyle name="Comma 2 4 5 2" xfId="309"/>
    <cellStyle name="Comma 2 4 5 2 2" xfId="310"/>
    <cellStyle name="Comma 2 4 5 2 3" xfId="3772"/>
    <cellStyle name="Comma 2 4 5 3" xfId="311"/>
    <cellStyle name="Comma 2 4 5 3 2" xfId="3773"/>
    <cellStyle name="Comma 2 4 5 4" xfId="312"/>
    <cellStyle name="Comma 2 4 5 5" xfId="313"/>
    <cellStyle name="Comma 2 4 5 6" xfId="314"/>
    <cellStyle name="Comma 2 4 5 7" xfId="3774"/>
    <cellStyle name="Comma 2 4 6" xfId="315"/>
    <cellStyle name="Comma 2 4 6 2" xfId="316"/>
    <cellStyle name="Comma 2 4 6 3" xfId="3775"/>
    <cellStyle name="Comma 2 4 7" xfId="317"/>
    <cellStyle name="Comma 2 4 7 2" xfId="3776"/>
    <cellStyle name="Comma 2 4 8" xfId="318"/>
    <cellStyle name="Comma 2 4 9" xfId="319"/>
    <cellStyle name="Comma 2 5" xfId="320"/>
    <cellStyle name="Comma 2 5 10" xfId="321"/>
    <cellStyle name="Comma 2 5 11" xfId="322"/>
    <cellStyle name="Comma 2 5 12" xfId="3777"/>
    <cellStyle name="Comma 2 5 2" xfId="323"/>
    <cellStyle name="Comma 2 5 2 10" xfId="324"/>
    <cellStyle name="Comma 2 5 2 11" xfId="3778"/>
    <cellStyle name="Comma 2 5 2 2" xfId="325"/>
    <cellStyle name="Comma 2 5 2 2 10" xfId="3779"/>
    <cellStyle name="Comma 2 5 2 2 2" xfId="326"/>
    <cellStyle name="Comma 2 5 2 2 2 2" xfId="327"/>
    <cellStyle name="Comma 2 5 2 2 2 2 2" xfId="328"/>
    <cellStyle name="Comma 2 5 2 2 2 2 2 2" xfId="329"/>
    <cellStyle name="Comma 2 5 2 2 2 2 2 3" xfId="3780"/>
    <cellStyle name="Comma 2 5 2 2 2 2 3" xfId="330"/>
    <cellStyle name="Comma 2 5 2 2 2 2 3 2" xfId="3781"/>
    <cellStyle name="Comma 2 5 2 2 2 2 4" xfId="331"/>
    <cellStyle name="Comma 2 5 2 2 2 2 5" xfId="332"/>
    <cellStyle name="Comma 2 5 2 2 2 2 6" xfId="333"/>
    <cellStyle name="Comma 2 5 2 2 2 2 7" xfId="3782"/>
    <cellStyle name="Comma 2 5 2 2 2 3" xfId="334"/>
    <cellStyle name="Comma 2 5 2 2 2 3 2" xfId="335"/>
    <cellStyle name="Comma 2 5 2 2 2 3 3" xfId="3783"/>
    <cellStyle name="Comma 2 5 2 2 2 4" xfId="336"/>
    <cellStyle name="Comma 2 5 2 2 2 4 2" xfId="3784"/>
    <cellStyle name="Comma 2 5 2 2 2 5" xfId="337"/>
    <cellStyle name="Comma 2 5 2 2 2 6" xfId="338"/>
    <cellStyle name="Comma 2 5 2 2 2 7" xfId="339"/>
    <cellStyle name="Comma 2 5 2 2 2 8" xfId="340"/>
    <cellStyle name="Comma 2 5 2 2 2 9" xfId="3785"/>
    <cellStyle name="Comma 2 5 2 2 3" xfId="341"/>
    <cellStyle name="Comma 2 5 2 2 3 2" xfId="342"/>
    <cellStyle name="Comma 2 5 2 2 3 2 2" xfId="343"/>
    <cellStyle name="Comma 2 5 2 2 3 2 3" xfId="3786"/>
    <cellStyle name="Comma 2 5 2 2 3 3" xfId="344"/>
    <cellStyle name="Comma 2 5 2 2 3 3 2" xfId="3787"/>
    <cellStyle name="Comma 2 5 2 2 3 4" xfId="345"/>
    <cellStyle name="Comma 2 5 2 2 3 5" xfId="346"/>
    <cellStyle name="Comma 2 5 2 2 3 6" xfId="347"/>
    <cellStyle name="Comma 2 5 2 2 3 7" xfId="3788"/>
    <cellStyle name="Comma 2 5 2 2 4" xfId="348"/>
    <cellStyle name="Comma 2 5 2 2 4 2" xfId="349"/>
    <cellStyle name="Comma 2 5 2 2 4 3" xfId="3789"/>
    <cellStyle name="Comma 2 5 2 2 5" xfId="350"/>
    <cellStyle name="Comma 2 5 2 2 5 2" xfId="3790"/>
    <cellStyle name="Comma 2 5 2 2 6" xfId="351"/>
    <cellStyle name="Comma 2 5 2 2 7" xfId="352"/>
    <cellStyle name="Comma 2 5 2 2 8" xfId="353"/>
    <cellStyle name="Comma 2 5 2 2 9" xfId="354"/>
    <cellStyle name="Comma 2 5 2 3" xfId="355"/>
    <cellStyle name="Comma 2 5 2 3 2" xfId="356"/>
    <cellStyle name="Comma 2 5 2 3 2 2" xfId="357"/>
    <cellStyle name="Comma 2 5 2 3 2 2 2" xfId="358"/>
    <cellStyle name="Comma 2 5 2 3 2 2 3" xfId="3791"/>
    <cellStyle name="Comma 2 5 2 3 2 3" xfId="359"/>
    <cellStyle name="Comma 2 5 2 3 2 3 2" xfId="3792"/>
    <cellStyle name="Comma 2 5 2 3 2 4" xfId="360"/>
    <cellStyle name="Comma 2 5 2 3 2 5" xfId="361"/>
    <cellStyle name="Comma 2 5 2 3 2 6" xfId="362"/>
    <cellStyle name="Comma 2 5 2 3 2 7" xfId="3793"/>
    <cellStyle name="Comma 2 5 2 3 3" xfId="363"/>
    <cellStyle name="Comma 2 5 2 3 3 2" xfId="364"/>
    <cellStyle name="Comma 2 5 2 3 3 3" xfId="3794"/>
    <cellStyle name="Comma 2 5 2 3 4" xfId="365"/>
    <cellStyle name="Comma 2 5 2 3 4 2" xfId="3795"/>
    <cellStyle name="Comma 2 5 2 3 5" xfId="366"/>
    <cellStyle name="Comma 2 5 2 3 6" xfId="367"/>
    <cellStyle name="Comma 2 5 2 3 7" xfId="368"/>
    <cellStyle name="Comma 2 5 2 3 8" xfId="369"/>
    <cellStyle name="Comma 2 5 2 3 9" xfId="3796"/>
    <cellStyle name="Comma 2 5 2 4" xfId="370"/>
    <cellStyle name="Comma 2 5 2 4 2" xfId="371"/>
    <cellStyle name="Comma 2 5 2 4 2 2" xfId="372"/>
    <cellStyle name="Comma 2 5 2 4 2 3" xfId="3797"/>
    <cellStyle name="Comma 2 5 2 4 3" xfId="373"/>
    <cellStyle name="Comma 2 5 2 4 3 2" xfId="3798"/>
    <cellStyle name="Comma 2 5 2 4 4" xfId="374"/>
    <cellStyle name="Comma 2 5 2 4 5" xfId="375"/>
    <cellStyle name="Comma 2 5 2 4 6" xfId="376"/>
    <cellStyle name="Comma 2 5 2 4 7" xfId="3799"/>
    <cellStyle name="Comma 2 5 2 5" xfId="377"/>
    <cellStyle name="Comma 2 5 2 5 2" xfId="378"/>
    <cellStyle name="Comma 2 5 2 5 3" xfId="3800"/>
    <cellStyle name="Comma 2 5 2 6" xfId="379"/>
    <cellStyle name="Comma 2 5 2 6 2" xfId="3801"/>
    <cellStyle name="Comma 2 5 2 7" xfId="380"/>
    <cellStyle name="Comma 2 5 2 8" xfId="381"/>
    <cellStyle name="Comma 2 5 2 9" xfId="382"/>
    <cellStyle name="Comma 2 5 3" xfId="383"/>
    <cellStyle name="Comma 2 5 3 10" xfId="3802"/>
    <cellStyle name="Comma 2 5 3 2" xfId="384"/>
    <cellStyle name="Comma 2 5 3 2 2" xfId="385"/>
    <cellStyle name="Comma 2 5 3 2 2 2" xfId="386"/>
    <cellStyle name="Comma 2 5 3 2 2 2 2" xfId="387"/>
    <cellStyle name="Comma 2 5 3 2 2 2 3" xfId="3803"/>
    <cellStyle name="Comma 2 5 3 2 2 3" xfId="388"/>
    <cellStyle name="Comma 2 5 3 2 2 3 2" xfId="3804"/>
    <cellStyle name="Comma 2 5 3 2 2 4" xfId="389"/>
    <cellStyle name="Comma 2 5 3 2 2 5" xfId="390"/>
    <cellStyle name="Comma 2 5 3 2 2 6" xfId="391"/>
    <cellStyle name="Comma 2 5 3 2 2 7" xfId="3805"/>
    <cellStyle name="Comma 2 5 3 2 3" xfId="392"/>
    <cellStyle name="Comma 2 5 3 2 3 2" xfId="393"/>
    <cellStyle name="Comma 2 5 3 2 3 3" xfId="3806"/>
    <cellStyle name="Comma 2 5 3 2 4" xfId="394"/>
    <cellStyle name="Comma 2 5 3 2 4 2" xfId="3807"/>
    <cellStyle name="Comma 2 5 3 2 5" xfId="395"/>
    <cellStyle name="Comma 2 5 3 2 6" xfId="396"/>
    <cellStyle name="Comma 2 5 3 2 7" xfId="397"/>
    <cellStyle name="Comma 2 5 3 2 8" xfId="398"/>
    <cellStyle name="Comma 2 5 3 2 9" xfId="3808"/>
    <cellStyle name="Comma 2 5 3 3" xfId="399"/>
    <cellStyle name="Comma 2 5 3 3 2" xfId="400"/>
    <cellStyle name="Comma 2 5 3 3 2 2" xfId="401"/>
    <cellStyle name="Comma 2 5 3 3 2 3" xfId="3809"/>
    <cellStyle name="Comma 2 5 3 3 3" xfId="402"/>
    <cellStyle name="Comma 2 5 3 3 3 2" xfId="3810"/>
    <cellStyle name="Comma 2 5 3 3 4" xfId="403"/>
    <cellStyle name="Comma 2 5 3 3 5" xfId="404"/>
    <cellStyle name="Comma 2 5 3 3 6" xfId="405"/>
    <cellStyle name="Comma 2 5 3 3 7" xfId="3811"/>
    <cellStyle name="Comma 2 5 3 4" xfId="406"/>
    <cellStyle name="Comma 2 5 3 4 2" xfId="407"/>
    <cellStyle name="Comma 2 5 3 4 3" xfId="3812"/>
    <cellStyle name="Comma 2 5 3 5" xfId="408"/>
    <cellStyle name="Comma 2 5 3 5 2" xfId="3813"/>
    <cellStyle name="Comma 2 5 3 6" xfId="409"/>
    <cellStyle name="Comma 2 5 3 7" xfId="410"/>
    <cellStyle name="Comma 2 5 3 8" xfId="411"/>
    <cellStyle name="Comma 2 5 3 9" xfId="412"/>
    <cellStyle name="Comma 2 5 4" xfId="413"/>
    <cellStyle name="Comma 2 5 4 2" xfId="414"/>
    <cellStyle name="Comma 2 5 4 2 2" xfId="415"/>
    <cellStyle name="Comma 2 5 4 2 2 2" xfId="416"/>
    <cellStyle name="Comma 2 5 4 2 2 3" xfId="3814"/>
    <cellStyle name="Comma 2 5 4 2 3" xfId="417"/>
    <cellStyle name="Comma 2 5 4 2 3 2" xfId="3815"/>
    <cellStyle name="Comma 2 5 4 2 4" xfId="418"/>
    <cellStyle name="Comma 2 5 4 2 5" xfId="419"/>
    <cellStyle name="Comma 2 5 4 2 6" xfId="420"/>
    <cellStyle name="Comma 2 5 4 2 7" xfId="3816"/>
    <cellStyle name="Comma 2 5 4 3" xfId="421"/>
    <cellStyle name="Comma 2 5 4 3 2" xfId="422"/>
    <cellStyle name="Comma 2 5 4 3 3" xfId="3817"/>
    <cellStyle name="Comma 2 5 4 4" xfId="423"/>
    <cellStyle name="Comma 2 5 4 4 2" xfId="3818"/>
    <cellStyle name="Comma 2 5 4 5" xfId="424"/>
    <cellStyle name="Comma 2 5 4 6" xfId="425"/>
    <cellStyle name="Comma 2 5 4 7" xfId="426"/>
    <cellStyle name="Comma 2 5 4 8" xfId="427"/>
    <cellStyle name="Comma 2 5 4 9" xfId="3819"/>
    <cellStyle name="Comma 2 5 5" xfId="428"/>
    <cellStyle name="Comma 2 5 5 2" xfId="429"/>
    <cellStyle name="Comma 2 5 5 2 2" xfId="430"/>
    <cellStyle name="Comma 2 5 5 2 3" xfId="3820"/>
    <cellStyle name="Comma 2 5 5 3" xfId="431"/>
    <cellStyle name="Comma 2 5 5 3 2" xfId="3821"/>
    <cellStyle name="Comma 2 5 5 4" xfId="432"/>
    <cellStyle name="Comma 2 5 5 5" xfId="433"/>
    <cellStyle name="Comma 2 5 5 6" xfId="434"/>
    <cellStyle name="Comma 2 5 5 7" xfId="3822"/>
    <cellStyle name="Comma 2 5 6" xfId="435"/>
    <cellStyle name="Comma 2 5 6 2" xfId="436"/>
    <cellStyle name="Comma 2 5 6 3" xfId="3823"/>
    <cellStyle name="Comma 2 5 7" xfId="437"/>
    <cellStyle name="Comma 2 5 7 2" xfId="3824"/>
    <cellStyle name="Comma 2 5 8" xfId="438"/>
    <cellStyle name="Comma 2 5 9" xfId="439"/>
    <cellStyle name="Comma 2 6" xfId="440"/>
    <cellStyle name="Comma 2 7" xfId="441"/>
    <cellStyle name="Comma 2 7 2" xfId="3825"/>
    <cellStyle name="Comma 2 7_Alumina Prices" xfId="3826"/>
    <cellStyle name="Comma 2 8" xfId="442"/>
    <cellStyle name="Comma 2 9" xfId="443"/>
    <cellStyle name="Comma 2_Alumina Prices" xfId="444"/>
    <cellStyle name="Comma 3" xfId="445"/>
    <cellStyle name="Comma 3 2" xfId="21"/>
    <cellStyle name="Comma 3_Base Metals Prices" xfId="446"/>
    <cellStyle name="Comma 4" xfId="447"/>
    <cellStyle name="Comma 4 2" xfId="448"/>
    <cellStyle name="Comma 4 2 2" xfId="449"/>
    <cellStyle name="Comma 4 2 3" xfId="450"/>
    <cellStyle name="Comma 4 2 3 2" xfId="3827"/>
    <cellStyle name="Comma 4 3" xfId="451"/>
    <cellStyle name="Comma 4 3 10" xfId="452"/>
    <cellStyle name="Comma 4 3 11" xfId="3828"/>
    <cellStyle name="Comma 4 3 2" xfId="453"/>
    <cellStyle name="Comma 4 3 2 2" xfId="454"/>
    <cellStyle name="Comma 4 3 2 3" xfId="3829"/>
    <cellStyle name="Comma 4 3 3" xfId="455"/>
    <cellStyle name="Comma 4 3 3 2" xfId="3830"/>
    <cellStyle name="Comma 4 3 4" xfId="456"/>
    <cellStyle name="Comma 4 3 5" xfId="457"/>
    <cellStyle name="Comma 4 3 6" xfId="458"/>
    <cellStyle name="Comma 4 3 7" xfId="459"/>
    <cellStyle name="Comma 4 3 8" xfId="460"/>
    <cellStyle name="Comma 4 3 9" xfId="461"/>
    <cellStyle name="Comma 4 4" xfId="462"/>
    <cellStyle name="Comma 4 5" xfId="463"/>
    <cellStyle name="Comma 4 5 2" xfId="464"/>
    <cellStyle name="Comma 4 5 3" xfId="3831"/>
    <cellStyle name="Comma 4 6" xfId="465"/>
    <cellStyle name="Comma 4 6 2" xfId="3832"/>
    <cellStyle name="Comma 5" xfId="18"/>
    <cellStyle name="Comma 5 2" xfId="466"/>
    <cellStyle name="Comma 5 2 10" xfId="467"/>
    <cellStyle name="Comma 5 2 11" xfId="3833"/>
    <cellStyle name="Comma 5 2 2" xfId="468"/>
    <cellStyle name="Comma 5 2 2 2" xfId="469"/>
    <cellStyle name="Comma 5 2 2 3" xfId="3834"/>
    <cellStyle name="Comma 5 2 3" xfId="470"/>
    <cellStyle name="Comma 5 2 3 2" xfId="3835"/>
    <cellStyle name="Comma 5 2 4" xfId="471"/>
    <cellStyle name="Comma 5 2 5" xfId="472"/>
    <cellStyle name="Comma 5 2 6" xfId="473"/>
    <cellStyle name="Comma 5 2 7" xfId="474"/>
    <cellStyle name="Comma 5 2 8" xfId="475"/>
    <cellStyle name="Comma 5 2 9" xfId="476"/>
    <cellStyle name="Comma 5 3" xfId="477"/>
    <cellStyle name="Comma 5 4" xfId="478"/>
    <cellStyle name="Comma 5 5" xfId="479"/>
    <cellStyle name="Comma 5 6" xfId="480"/>
    <cellStyle name="Comma 6" xfId="481"/>
    <cellStyle name="Comma 6 2" xfId="482"/>
    <cellStyle name="Comma 6 3" xfId="483"/>
    <cellStyle name="Comma 6 4" xfId="484"/>
    <cellStyle name="Comma 6 5" xfId="485"/>
    <cellStyle name="Comma 6 6" xfId="486"/>
    <cellStyle name="Comma 7" xfId="487"/>
    <cellStyle name="Comma 7 2" xfId="488"/>
    <cellStyle name="Comma 7 2 2" xfId="489"/>
    <cellStyle name="Comma 7 3" xfId="490"/>
    <cellStyle name="Comma 8" xfId="491"/>
    <cellStyle name="Comma 8 10" xfId="3836"/>
    <cellStyle name="Comma 8 2" xfId="492"/>
    <cellStyle name="Comma 8 2 2" xfId="493"/>
    <cellStyle name="Comma 8 2 3" xfId="3837"/>
    <cellStyle name="Comma 8 3" xfId="494"/>
    <cellStyle name="Comma 8 3 2" xfId="3838"/>
    <cellStyle name="Comma 8 4" xfId="495"/>
    <cellStyle name="Comma 8 5" xfId="496"/>
    <cellStyle name="Comma 8 6" xfId="497"/>
    <cellStyle name="Comma 8 7" xfId="498"/>
    <cellStyle name="Comma 8 8" xfId="499"/>
    <cellStyle name="Comma 8 9" xfId="500"/>
    <cellStyle name="Comma 8_Alumina Prices" xfId="501"/>
    <cellStyle name="Comma 9" xfId="502"/>
    <cellStyle name="Comma 9 2" xfId="503"/>
    <cellStyle name="Comma 9_Alumina Prices" xfId="504"/>
    <cellStyle name="Commentaire" xfId="505"/>
    <cellStyle name="Currency 2" xfId="506"/>
    <cellStyle name="Currency 3" xfId="507"/>
    <cellStyle name="Entrée" xfId="508"/>
    <cellStyle name="Hyperlink 2" xfId="509"/>
    <cellStyle name="Insatisfaisant" xfId="510"/>
    <cellStyle name="Neutre" xfId="511"/>
    <cellStyle name="Normal" xfId="0" builtinId="0"/>
    <cellStyle name="Normal 10" xfId="512"/>
    <cellStyle name="Normal 10 10" xfId="513"/>
    <cellStyle name="Normal 10 10 10" xfId="514"/>
    <cellStyle name="Normal 10 10 11" xfId="515"/>
    <cellStyle name="Normal 10 10 12" xfId="516"/>
    <cellStyle name="Normal 10 10 13" xfId="517"/>
    <cellStyle name="Normal 10 10 14" xfId="518"/>
    <cellStyle name="Normal 10 10 15" xfId="519"/>
    <cellStyle name="Normal 10 10 16" xfId="520"/>
    <cellStyle name="Normal 10 10 17" xfId="521"/>
    <cellStyle name="Normal 10 10 18" xfId="3839"/>
    <cellStyle name="Normal 10 10 2" xfId="522"/>
    <cellStyle name="Normal 10 10 2 2" xfId="523"/>
    <cellStyle name="Normal 10 10 2 3" xfId="3840"/>
    <cellStyle name="Normal 10 10 2_Alumina Prices" xfId="524"/>
    <cellStyle name="Normal 10 10 3" xfId="525"/>
    <cellStyle name="Normal 10 10 3 2" xfId="3841"/>
    <cellStyle name="Normal 10 10 3_Alumina Prices" xfId="3842"/>
    <cellStyle name="Normal 10 10 4" xfId="526"/>
    <cellStyle name="Normal 10 10 5" xfId="527"/>
    <cellStyle name="Normal 10 10 6" xfId="528"/>
    <cellStyle name="Normal 10 10 7" xfId="529"/>
    <cellStyle name="Normal 10 10 8" xfId="530"/>
    <cellStyle name="Normal 10 10 9" xfId="531"/>
    <cellStyle name="Normal 10 10_Alumina Prices" xfId="532"/>
    <cellStyle name="Normal 10 11" xfId="533"/>
    <cellStyle name="Normal 10 11 10" xfId="534"/>
    <cellStyle name="Normal 10 11 11" xfId="535"/>
    <cellStyle name="Normal 10 11 12" xfId="536"/>
    <cellStyle name="Normal 10 11 13" xfId="537"/>
    <cellStyle name="Normal 10 11 14" xfId="538"/>
    <cellStyle name="Normal 10 11 15" xfId="539"/>
    <cellStyle name="Normal 10 11 16" xfId="3843"/>
    <cellStyle name="Normal 10 11 2" xfId="540"/>
    <cellStyle name="Normal 10 11 2 2" xfId="541"/>
    <cellStyle name="Normal 10 11 2 3" xfId="3844"/>
    <cellStyle name="Normal 10 11 2_Alumina Prices" xfId="542"/>
    <cellStyle name="Normal 10 11 3" xfId="543"/>
    <cellStyle name="Normal 10 11 3 2" xfId="3845"/>
    <cellStyle name="Normal 10 11 3_Alumina Prices" xfId="3846"/>
    <cellStyle name="Normal 10 11 4" xfId="544"/>
    <cellStyle name="Normal 10 11 5" xfId="545"/>
    <cellStyle name="Normal 10 11 6" xfId="546"/>
    <cellStyle name="Normal 10 11 7" xfId="547"/>
    <cellStyle name="Normal 10 11 8" xfId="548"/>
    <cellStyle name="Normal 10 11 9" xfId="549"/>
    <cellStyle name="Normal 10 11_Alumina Prices" xfId="550"/>
    <cellStyle name="Normal 10 12" xfId="551"/>
    <cellStyle name="Normal 10 12 10" xfId="552"/>
    <cellStyle name="Normal 10 12 11" xfId="553"/>
    <cellStyle name="Normal 10 12 12" xfId="554"/>
    <cellStyle name="Normal 10 12 13" xfId="555"/>
    <cellStyle name="Normal 10 12 14" xfId="556"/>
    <cellStyle name="Normal 10 12 15" xfId="557"/>
    <cellStyle name="Normal 10 12 16" xfId="3847"/>
    <cellStyle name="Normal 10 12 2" xfId="558"/>
    <cellStyle name="Normal 10 12 2 2" xfId="559"/>
    <cellStyle name="Normal 10 12 2 3" xfId="3848"/>
    <cellStyle name="Normal 10 12 2_Alumina Prices" xfId="560"/>
    <cellStyle name="Normal 10 12 3" xfId="561"/>
    <cellStyle name="Normal 10 12 3 2" xfId="3849"/>
    <cellStyle name="Normal 10 12 3_Alumina Prices" xfId="3850"/>
    <cellStyle name="Normal 10 12 4" xfId="562"/>
    <cellStyle name="Normal 10 12 5" xfId="563"/>
    <cellStyle name="Normal 10 12 6" xfId="564"/>
    <cellStyle name="Normal 10 12 7" xfId="565"/>
    <cellStyle name="Normal 10 12 8" xfId="566"/>
    <cellStyle name="Normal 10 12 9" xfId="567"/>
    <cellStyle name="Normal 10 12_Alumina Prices" xfId="568"/>
    <cellStyle name="Normal 10 13" xfId="569"/>
    <cellStyle name="Normal 10 13 10" xfId="570"/>
    <cellStyle name="Normal 10 13 11" xfId="571"/>
    <cellStyle name="Normal 10 13 12" xfId="572"/>
    <cellStyle name="Normal 10 13 13" xfId="573"/>
    <cellStyle name="Normal 10 13 14" xfId="574"/>
    <cellStyle name="Normal 10 13 15" xfId="3851"/>
    <cellStyle name="Normal 10 13 2" xfId="575"/>
    <cellStyle name="Normal 10 13 2 2" xfId="576"/>
    <cellStyle name="Normal 10 13 2 3" xfId="3852"/>
    <cellStyle name="Normal 10 13 2_Alumina Prices" xfId="577"/>
    <cellStyle name="Normal 10 13 3" xfId="578"/>
    <cellStyle name="Normal 10 13 3 2" xfId="3853"/>
    <cellStyle name="Normal 10 13 3_Alumina Prices" xfId="3854"/>
    <cellStyle name="Normal 10 13 4" xfId="579"/>
    <cellStyle name="Normal 10 13 5" xfId="580"/>
    <cellStyle name="Normal 10 13 6" xfId="581"/>
    <cellStyle name="Normal 10 13 7" xfId="582"/>
    <cellStyle name="Normal 10 13 8" xfId="583"/>
    <cellStyle name="Normal 10 13 9" xfId="584"/>
    <cellStyle name="Normal 10 13_Alumina Prices" xfId="585"/>
    <cellStyle name="Normal 10 14" xfId="586"/>
    <cellStyle name="Normal 10 14 10" xfId="587"/>
    <cellStyle name="Normal 10 14 11" xfId="588"/>
    <cellStyle name="Normal 10 14 12" xfId="589"/>
    <cellStyle name="Normal 10 14 13" xfId="590"/>
    <cellStyle name="Normal 10 14 14" xfId="591"/>
    <cellStyle name="Normal 10 14 15" xfId="3855"/>
    <cellStyle name="Normal 10 14 2" xfId="592"/>
    <cellStyle name="Normal 10 14 2 2" xfId="593"/>
    <cellStyle name="Normal 10 14 2 3" xfId="3856"/>
    <cellStyle name="Normal 10 14 2_Alumina Prices" xfId="594"/>
    <cellStyle name="Normal 10 14 3" xfId="595"/>
    <cellStyle name="Normal 10 14 3 2" xfId="3857"/>
    <cellStyle name="Normal 10 14 3_Alumina Prices" xfId="3858"/>
    <cellStyle name="Normal 10 14 4" xfId="596"/>
    <cellStyle name="Normal 10 14 5" xfId="597"/>
    <cellStyle name="Normal 10 14 6" xfId="598"/>
    <cellStyle name="Normal 10 14 7" xfId="599"/>
    <cellStyle name="Normal 10 14 8" xfId="600"/>
    <cellStyle name="Normal 10 14 9" xfId="601"/>
    <cellStyle name="Normal 10 14_Alumina Prices" xfId="602"/>
    <cellStyle name="Normal 10 15" xfId="603"/>
    <cellStyle name="Normal 10 15 10" xfId="604"/>
    <cellStyle name="Normal 10 15 11" xfId="605"/>
    <cellStyle name="Normal 10 15 12" xfId="606"/>
    <cellStyle name="Normal 10 15 13" xfId="607"/>
    <cellStyle name="Normal 10 15 14" xfId="3859"/>
    <cellStyle name="Normal 10 15 2" xfId="608"/>
    <cellStyle name="Normal 10 15 2 2" xfId="609"/>
    <cellStyle name="Normal 10 15 2 3" xfId="3860"/>
    <cellStyle name="Normal 10 15 2_Alumina Prices" xfId="610"/>
    <cellStyle name="Normal 10 15 3" xfId="611"/>
    <cellStyle name="Normal 10 15 3 2" xfId="3861"/>
    <cellStyle name="Normal 10 15 3_Alumina Prices" xfId="3862"/>
    <cellStyle name="Normal 10 15 4" xfId="612"/>
    <cellStyle name="Normal 10 15 5" xfId="613"/>
    <cellStyle name="Normal 10 15 6" xfId="614"/>
    <cellStyle name="Normal 10 15 7" xfId="615"/>
    <cellStyle name="Normal 10 15 8" xfId="616"/>
    <cellStyle name="Normal 10 15 9" xfId="617"/>
    <cellStyle name="Normal 10 15_Alumina Prices" xfId="618"/>
    <cellStyle name="Normal 10 16" xfId="619"/>
    <cellStyle name="Normal 10 16 10" xfId="620"/>
    <cellStyle name="Normal 10 16 11" xfId="621"/>
    <cellStyle name="Normal 10 16 12" xfId="622"/>
    <cellStyle name="Normal 10 16 13" xfId="3863"/>
    <cellStyle name="Normal 10 16 2" xfId="623"/>
    <cellStyle name="Normal 10 16 2 2" xfId="624"/>
    <cellStyle name="Normal 10 16 2 3" xfId="3864"/>
    <cellStyle name="Normal 10 16 2_Alumina Prices" xfId="625"/>
    <cellStyle name="Normal 10 16 3" xfId="626"/>
    <cellStyle name="Normal 10 16 3 2" xfId="3865"/>
    <cellStyle name="Normal 10 16 3_Alumina Prices" xfId="3866"/>
    <cellStyle name="Normal 10 16 4" xfId="627"/>
    <cellStyle name="Normal 10 16 5" xfId="628"/>
    <cellStyle name="Normal 10 16 6" xfId="629"/>
    <cellStyle name="Normal 10 16 7" xfId="630"/>
    <cellStyle name="Normal 10 16 8" xfId="631"/>
    <cellStyle name="Normal 10 16 9" xfId="632"/>
    <cellStyle name="Normal 10 16_Alumina Prices" xfId="633"/>
    <cellStyle name="Normal 10 17" xfId="634"/>
    <cellStyle name="Normal 10 17 10" xfId="635"/>
    <cellStyle name="Normal 10 17 11" xfId="636"/>
    <cellStyle name="Normal 10 17 12" xfId="3867"/>
    <cellStyle name="Normal 10 17 2" xfId="637"/>
    <cellStyle name="Normal 10 17 2 2" xfId="638"/>
    <cellStyle name="Normal 10 17 2 3" xfId="3868"/>
    <cellStyle name="Normal 10 17 2_Alumina Prices" xfId="639"/>
    <cellStyle name="Normal 10 17 3" xfId="640"/>
    <cellStyle name="Normal 10 17 3 2" xfId="3869"/>
    <cellStyle name="Normal 10 17 3_Alumina Prices" xfId="3870"/>
    <cellStyle name="Normal 10 17 4" xfId="641"/>
    <cellStyle name="Normal 10 17 5" xfId="642"/>
    <cellStyle name="Normal 10 17 6" xfId="643"/>
    <cellStyle name="Normal 10 17 7" xfId="644"/>
    <cellStyle name="Normal 10 17 8" xfId="645"/>
    <cellStyle name="Normal 10 17 9" xfId="646"/>
    <cellStyle name="Normal 10 17_Alumina Prices" xfId="647"/>
    <cellStyle name="Normal 10 18" xfId="648"/>
    <cellStyle name="Normal 10 18 10" xfId="649"/>
    <cellStyle name="Normal 10 18 11" xfId="650"/>
    <cellStyle name="Normal 10 18 12" xfId="3871"/>
    <cellStyle name="Normal 10 18 2" xfId="651"/>
    <cellStyle name="Normal 10 18 2 2" xfId="652"/>
    <cellStyle name="Normal 10 18 2 3" xfId="3872"/>
    <cellStyle name="Normal 10 18 2_Alumina Prices" xfId="653"/>
    <cellStyle name="Normal 10 18 3" xfId="654"/>
    <cellStyle name="Normal 10 18 3 2" xfId="3873"/>
    <cellStyle name="Normal 10 18 3_Alumina Prices" xfId="3874"/>
    <cellStyle name="Normal 10 18 4" xfId="655"/>
    <cellStyle name="Normal 10 18 5" xfId="656"/>
    <cellStyle name="Normal 10 18 6" xfId="657"/>
    <cellStyle name="Normal 10 18 7" xfId="658"/>
    <cellStyle name="Normal 10 18 8" xfId="659"/>
    <cellStyle name="Normal 10 18 9" xfId="660"/>
    <cellStyle name="Normal 10 18_Alumina Prices" xfId="661"/>
    <cellStyle name="Normal 10 19" xfId="662"/>
    <cellStyle name="Normal 10 19 2" xfId="663"/>
    <cellStyle name="Normal 10 19 2 2" xfId="664"/>
    <cellStyle name="Normal 10 19 2 3" xfId="3875"/>
    <cellStyle name="Normal 10 19 2_Alumina Prices" xfId="665"/>
    <cellStyle name="Normal 10 19 3" xfId="666"/>
    <cellStyle name="Normal 10 19 3 2" xfId="3876"/>
    <cellStyle name="Normal 10 19 3_Alumina Prices" xfId="3877"/>
    <cellStyle name="Normal 10 19 4" xfId="667"/>
    <cellStyle name="Normal 10 19 5" xfId="3878"/>
    <cellStyle name="Normal 10 19_Alumina Prices" xfId="668"/>
    <cellStyle name="Normal 10 2" xfId="669"/>
    <cellStyle name="Normal 10 2 10" xfId="670"/>
    <cellStyle name="Normal 10 2 11" xfId="671"/>
    <cellStyle name="Normal 10 2 12" xfId="672"/>
    <cellStyle name="Normal 10 2 13" xfId="673"/>
    <cellStyle name="Normal 10 2 14" xfId="674"/>
    <cellStyle name="Normal 10 2 15" xfId="675"/>
    <cellStyle name="Normal 10 2 16" xfId="676"/>
    <cellStyle name="Normal 10 2 17" xfId="677"/>
    <cellStyle name="Normal 10 2 18" xfId="678"/>
    <cellStyle name="Normal 10 2 19" xfId="679"/>
    <cellStyle name="Normal 10 2 2" xfId="680"/>
    <cellStyle name="Normal 10 2 2 10" xfId="681"/>
    <cellStyle name="Normal 10 2 2 11" xfId="3879"/>
    <cellStyle name="Normal 10 2 2 2" xfId="682"/>
    <cellStyle name="Normal 10 2 2 2 2" xfId="683"/>
    <cellStyle name="Normal 10 2 2 2 2 2" xfId="684"/>
    <cellStyle name="Normal 10 2 2 2 2 3" xfId="3880"/>
    <cellStyle name="Normal 10 2 2 2 2_Alumina Prices" xfId="685"/>
    <cellStyle name="Normal 10 2 2 2 3" xfId="686"/>
    <cellStyle name="Normal 10 2 2 2 3 2" xfId="3881"/>
    <cellStyle name="Normal 10 2 2 2 3_Alumina Prices" xfId="3882"/>
    <cellStyle name="Normal 10 2 2 2 4" xfId="687"/>
    <cellStyle name="Normal 10 2 2 2 5" xfId="688"/>
    <cellStyle name="Normal 10 2 2 2 6" xfId="689"/>
    <cellStyle name="Normal 10 2 2 2 7" xfId="3883"/>
    <cellStyle name="Normal 10 2 2 2_Alumina Prices" xfId="690"/>
    <cellStyle name="Normal 10 2 2 3" xfId="691"/>
    <cellStyle name="Normal 10 2 2 3 2" xfId="692"/>
    <cellStyle name="Normal 10 2 2 3 3" xfId="3884"/>
    <cellStyle name="Normal 10 2 2 3_Alumina Prices" xfId="693"/>
    <cellStyle name="Normal 10 2 2 4" xfId="694"/>
    <cellStyle name="Normal 10 2 2 4 2" xfId="3885"/>
    <cellStyle name="Normal 10 2 2 4_Alumina Prices" xfId="3886"/>
    <cellStyle name="Normal 10 2 2 5" xfId="695"/>
    <cellStyle name="Normal 10 2 2 6" xfId="696"/>
    <cellStyle name="Normal 10 2 2 7" xfId="697"/>
    <cellStyle name="Normal 10 2 2 8" xfId="698"/>
    <cellStyle name="Normal 10 2 2 9" xfId="699"/>
    <cellStyle name="Normal 10 2 2_Alumina Prices" xfId="700"/>
    <cellStyle name="Normal 10 2 20" xfId="701"/>
    <cellStyle name="Normal 10 2 21" xfId="702"/>
    <cellStyle name="Normal 10 2 22" xfId="703"/>
    <cellStyle name="Normal 10 2 23" xfId="704"/>
    <cellStyle name="Normal 10 2 24" xfId="705"/>
    <cellStyle name="Normal 10 2 25" xfId="3887"/>
    <cellStyle name="Normal 10 2 3" xfId="706"/>
    <cellStyle name="Normal 10 2 3 2" xfId="707"/>
    <cellStyle name="Normal 10 2 3 2 2" xfId="708"/>
    <cellStyle name="Normal 10 2 3 2 3" xfId="3888"/>
    <cellStyle name="Normal 10 2 3 2_Alumina Prices" xfId="709"/>
    <cellStyle name="Normal 10 2 3 3" xfId="710"/>
    <cellStyle name="Normal 10 2 3 3 2" xfId="3889"/>
    <cellStyle name="Normal 10 2 3 3_Alumina Prices" xfId="3890"/>
    <cellStyle name="Normal 10 2 3 4" xfId="711"/>
    <cellStyle name="Normal 10 2 3 5" xfId="712"/>
    <cellStyle name="Normal 10 2 3 6" xfId="713"/>
    <cellStyle name="Normal 10 2 3 7" xfId="714"/>
    <cellStyle name="Normal 10 2 3 8" xfId="3891"/>
    <cellStyle name="Normal 10 2 3_Alumina Prices" xfId="715"/>
    <cellStyle name="Normal 10 2 4" xfId="716"/>
    <cellStyle name="Normal 10 2 4 2" xfId="717"/>
    <cellStyle name="Normal 10 2 4_Alumina Prices" xfId="718"/>
    <cellStyle name="Normal 10 2 5" xfId="719"/>
    <cellStyle name="Normal 10 2 5 2" xfId="720"/>
    <cellStyle name="Normal 10 2 5 3" xfId="3892"/>
    <cellStyle name="Normal 10 2 5_Alumina Prices" xfId="721"/>
    <cellStyle name="Normal 10 2 6" xfId="722"/>
    <cellStyle name="Normal 10 2 6 2" xfId="3893"/>
    <cellStyle name="Normal 10 2 6_Alumina Prices" xfId="3894"/>
    <cellStyle name="Normal 10 2 7" xfId="723"/>
    <cellStyle name="Normal 10 2 8" xfId="724"/>
    <cellStyle name="Normal 10 2 9" xfId="725"/>
    <cellStyle name="Normal 10 2_Alumina Prices" xfId="726"/>
    <cellStyle name="Normal 10 20" xfId="727"/>
    <cellStyle name="Normal 10 20 2" xfId="728"/>
    <cellStyle name="Normal 10 20 2 2" xfId="3895"/>
    <cellStyle name="Normal 10 20 2_Alumina Prices" xfId="3896"/>
    <cellStyle name="Normal 10 20 3" xfId="3897"/>
    <cellStyle name="Normal 10 20_Alumina Prices" xfId="729"/>
    <cellStyle name="Normal 10 21" xfId="730"/>
    <cellStyle name="Normal 10 22" xfId="731"/>
    <cellStyle name="Normal 10 23" xfId="732"/>
    <cellStyle name="Normal 10 24" xfId="733"/>
    <cellStyle name="Normal 10 25" xfId="734"/>
    <cellStyle name="Normal 10 26" xfId="735"/>
    <cellStyle name="Normal 10 27" xfId="736"/>
    <cellStyle name="Normal 10 28" xfId="737"/>
    <cellStyle name="Normal 10 29" xfId="738"/>
    <cellStyle name="Normal 10 3" xfId="739"/>
    <cellStyle name="Normal 10 3 10" xfId="740"/>
    <cellStyle name="Normal 10 3 11" xfId="741"/>
    <cellStyle name="Normal 10 3 12" xfId="742"/>
    <cellStyle name="Normal 10 3 13" xfId="743"/>
    <cellStyle name="Normal 10 3 14" xfId="744"/>
    <cellStyle name="Normal 10 3 15" xfId="745"/>
    <cellStyle name="Normal 10 3 16" xfId="746"/>
    <cellStyle name="Normal 10 3 17" xfId="747"/>
    <cellStyle name="Normal 10 3 18" xfId="748"/>
    <cellStyle name="Normal 10 3 19" xfId="749"/>
    <cellStyle name="Normal 10 3 2" xfId="750"/>
    <cellStyle name="Normal 10 3 2 2" xfId="751"/>
    <cellStyle name="Normal 10 3 2 2 2" xfId="752"/>
    <cellStyle name="Normal 10 3 2 2 3" xfId="3898"/>
    <cellStyle name="Normal 10 3 2 2_Alumina Prices" xfId="753"/>
    <cellStyle name="Normal 10 3 2 3" xfId="754"/>
    <cellStyle name="Normal 10 3 2 3 2" xfId="3899"/>
    <cellStyle name="Normal 10 3 2 3_Alumina Prices" xfId="3900"/>
    <cellStyle name="Normal 10 3 2 4" xfId="755"/>
    <cellStyle name="Normal 10 3 2 5" xfId="756"/>
    <cellStyle name="Normal 10 3 2 6" xfId="757"/>
    <cellStyle name="Normal 10 3 2 7" xfId="758"/>
    <cellStyle name="Normal 10 3 2 8" xfId="3901"/>
    <cellStyle name="Normal 10 3 2_Alumina Prices" xfId="759"/>
    <cellStyle name="Normal 10 3 20" xfId="760"/>
    <cellStyle name="Normal 10 3 21" xfId="761"/>
    <cellStyle name="Normal 10 3 22" xfId="3902"/>
    <cellStyle name="Normal 10 3 3" xfId="762"/>
    <cellStyle name="Normal 10 3 3 2" xfId="763"/>
    <cellStyle name="Normal 10 3 3 3" xfId="3903"/>
    <cellStyle name="Normal 10 3 3_Alumina Prices" xfId="764"/>
    <cellStyle name="Normal 10 3 4" xfId="765"/>
    <cellStyle name="Normal 10 3 4 2" xfId="3904"/>
    <cellStyle name="Normal 10 3 4_Alumina Prices" xfId="3905"/>
    <cellStyle name="Normal 10 3 5" xfId="766"/>
    <cellStyle name="Normal 10 3 6" xfId="767"/>
    <cellStyle name="Normal 10 3 7" xfId="768"/>
    <cellStyle name="Normal 10 3 8" xfId="769"/>
    <cellStyle name="Normal 10 3 9" xfId="770"/>
    <cellStyle name="Normal 10 3_Alumina Prices" xfId="771"/>
    <cellStyle name="Normal 10 30" xfId="772"/>
    <cellStyle name="Normal 10 31" xfId="773"/>
    <cellStyle name="Normal 10 32" xfId="774"/>
    <cellStyle name="Normal 10 33" xfId="775"/>
    <cellStyle name="Normal 10 34" xfId="3906"/>
    <cellStyle name="Normal 10 4" xfId="776"/>
    <cellStyle name="Normal 10 4 10" xfId="777"/>
    <cellStyle name="Normal 10 4 11" xfId="778"/>
    <cellStyle name="Normal 10 4 12" xfId="779"/>
    <cellStyle name="Normal 10 4 13" xfId="780"/>
    <cellStyle name="Normal 10 4 14" xfId="781"/>
    <cellStyle name="Normal 10 4 15" xfId="782"/>
    <cellStyle name="Normal 10 4 16" xfId="783"/>
    <cellStyle name="Normal 10 4 17" xfId="784"/>
    <cellStyle name="Normal 10 4 18" xfId="785"/>
    <cellStyle name="Normal 10 4 19" xfId="786"/>
    <cellStyle name="Normal 10 4 2" xfId="787"/>
    <cellStyle name="Normal 10 4 2 2" xfId="788"/>
    <cellStyle name="Normal 10 4 2 3" xfId="3907"/>
    <cellStyle name="Normal 10 4 2_Alumina Prices" xfId="789"/>
    <cellStyle name="Normal 10 4 20" xfId="790"/>
    <cellStyle name="Normal 10 4 21" xfId="3908"/>
    <cellStyle name="Normal 10 4 3" xfId="791"/>
    <cellStyle name="Normal 10 4 3 2" xfId="3909"/>
    <cellStyle name="Normal 10 4 3_Alumina Prices" xfId="3910"/>
    <cellStyle name="Normal 10 4 4" xfId="792"/>
    <cellStyle name="Normal 10 4 5" xfId="793"/>
    <cellStyle name="Normal 10 4 6" xfId="794"/>
    <cellStyle name="Normal 10 4 7" xfId="795"/>
    <cellStyle name="Normal 10 4 8" xfId="796"/>
    <cellStyle name="Normal 10 4 9" xfId="797"/>
    <cellStyle name="Normal 10 4_Alumina Prices" xfId="798"/>
    <cellStyle name="Normal 10 5" xfId="799"/>
    <cellStyle name="Normal 10 5 10" xfId="800"/>
    <cellStyle name="Normal 10 5 11" xfId="801"/>
    <cellStyle name="Normal 10 5 12" xfId="802"/>
    <cellStyle name="Normal 10 5 13" xfId="803"/>
    <cellStyle name="Normal 10 5 14" xfId="804"/>
    <cellStyle name="Normal 10 5 15" xfId="805"/>
    <cellStyle name="Normal 10 5 16" xfId="806"/>
    <cellStyle name="Normal 10 5 17" xfId="807"/>
    <cellStyle name="Normal 10 5 18" xfId="808"/>
    <cellStyle name="Normal 10 5 19" xfId="809"/>
    <cellStyle name="Normal 10 5 2" xfId="810"/>
    <cellStyle name="Normal 10 5 2 2" xfId="811"/>
    <cellStyle name="Normal 10 5 2 3" xfId="3911"/>
    <cellStyle name="Normal 10 5 2_Alumina Prices" xfId="812"/>
    <cellStyle name="Normal 10 5 20" xfId="813"/>
    <cellStyle name="Normal 10 5 21" xfId="3912"/>
    <cellStyle name="Normal 10 5 3" xfId="814"/>
    <cellStyle name="Normal 10 5 3 2" xfId="3913"/>
    <cellStyle name="Normal 10 5 3_Alumina Prices" xfId="3914"/>
    <cellStyle name="Normal 10 5 4" xfId="815"/>
    <cellStyle name="Normal 10 5 5" xfId="816"/>
    <cellStyle name="Normal 10 5 6" xfId="817"/>
    <cellStyle name="Normal 10 5 7" xfId="818"/>
    <cellStyle name="Normal 10 5 8" xfId="819"/>
    <cellStyle name="Normal 10 5 9" xfId="820"/>
    <cellStyle name="Normal 10 5_Alumina Prices" xfId="821"/>
    <cellStyle name="Normal 10 6" xfId="822"/>
    <cellStyle name="Normal 10 6 2" xfId="823"/>
    <cellStyle name="Normal 10 6_Historic Nickel Prices" xfId="824"/>
    <cellStyle name="Normal 10 7" xfId="825"/>
    <cellStyle name="Normal 10 7 10" xfId="826"/>
    <cellStyle name="Normal 10 7 11" xfId="827"/>
    <cellStyle name="Normal 10 7 12" xfId="828"/>
    <cellStyle name="Normal 10 7 13" xfId="829"/>
    <cellStyle name="Normal 10 7 14" xfId="830"/>
    <cellStyle name="Normal 10 7 15" xfId="831"/>
    <cellStyle name="Normal 10 7 16" xfId="832"/>
    <cellStyle name="Normal 10 7 17" xfId="833"/>
    <cellStyle name="Normal 10 7 18" xfId="834"/>
    <cellStyle name="Normal 10 7 19" xfId="835"/>
    <cellStyle name="Normal 10 7 2" xfId="836"/>
    <cellStyle name="Normal 10 7 2 2" xfId="837"/>
    <cellStyle name="Normal 10 7 2 3" xfId="3915"/>
    <cellStyle name="Normal 10 7 2_Alumina Prices" xfId="838"/>
    <cellStyle name="Normal 10 7 20" xfId="3916"/>
    <cellStyle name="Normal 10 7 3" xfId="839"/>
    <cellStyle name="Normal 10 7 3 2" xfId="3917"/>
    <cellStyle name="Normal 10 7 3_Alumina Prices" xfId="3918"/>
    <cellStyle name="Normal 10 7 4" xfId="840"/>
    <cellStyle name="Normal 10 7 5" xfId="841"/>
    <cellStyle name="Normal 10 7 6" xfId="842"/>
    <cellStyle name="Normal 10 7 7" xfId="843"/>
    <cellStyle name="Normal 10 7 8" xfId="844"/>
    <cellStyle name="Normal 10 7 9" xfId="845"/>
    <cellStyle name="Normal 10 7_Alumina Prices" xfId="846"/>
    <cellStyle name="Normal 10 8" xfId="847"/>
    <cellStyle name="Normal 10 8 10" xfId="848"/>
    <cellStyle name="Normal 10 8 11" xfId="849"/>
    <cellStyle name="Normal 10 8 12" xfId="850"/>
    <cellStyle name="Normal 10 8 13" xfId="851"/>
    <cellStyle name="Normal 10 8 14" xfId="852"/>
    <cellStyle name="Normal 10 8 15" xfId="853"/>
    <cellStyle name="Normal 10 8 16" xfId="854"/>
    <cellStyle name="Normal 10 8 17" xfId="855"/>
    <cellStyle name="Normal 10 8 18" xfId="856"/>
    <cellStyle name="Normal 10 8 19" xfId="857"/>
    <cellStyle name="Normal 10 8 2" xfId="858"/>
    <cellStyle name="Normal 10 8 2 2" xfId="859"/>
    <cellStyle name="Normal 10 8 2 3" xfId="3919"/>
    <cellStyle name="Normal 10 8 2_Alumina Prices" xfId="860"/>
    <cellStyle name="Normal 10 8 20" xfId="3920"/>
    <cellStyle name="Normal 10 8 3" xfId="861"/>
    <cellStyle name="Normal 10 8 3 2" xfId="3921"/>
    <cellStyle name="Normal 10 8 3_Alumina Prices" xfId="3922"/>
    <cellStyle name="Normal 10 8 4" xfId="862"/>
    <cellStyle name="Normal 10 8 5" xfId="863"/>
    <cellStyle name="Normal 10 8 6" xfId="864"/>
    <cellStyle name="Normal 10 8 7" xfId="865"/>
    <cellStyle name="Normal 10 8 8" xfId="866"/>
    <cellStyle name="Normal 10 8 9" xfId="867"/>
    <cellStyle name="Normal 10 8_Alumina Prices" xfId="868"/>
    <cellStyle name="Normal 10 9" xfId="869"/>
    <cellStyle name="Normal 10 9 10" xfId="870"/>
    <cellStyle name="Normal 10 9 11" xfId="871"/>
    <cellStyle name="Normal 10 9 12" xfId="872"/>
    <cellStyle name="Normal 10 9 13" xfId="873"/>
    <cellStyle name="Normal 10 9 14" xfId="874"/>
    <cellStyle name="Normal 10 9 15" xfId="875"/>
    <cellStyle name="Normal 10 9 16" xfId="876"/>
    <cellStyle name="Normal 10 9 17" xfId="877"/>
    <cellStyle name="Normal 10 9 18" xfId="878"/>
    <cellStyle name="Normal 10 9 19" xfId="3923"/>
    <cellStyle name="Normal 10 9 2" xfId="879"/>
    <cellStyle name="Normal 10 9 2 2" xfId="880"/>
    <cellStyle name="Normal 10 9 2 3" xfId="3924"/>
    <cellStyle name="Normal 10 9 2_Alumina Prices" xfId="881"/>
    <cellStyle name="Normal 10 9 3" xfId="882"/>
    <cellStyle name="Normal 10 9 3 2" xfId="3925"/>
    <cellStyle name="Normal 10 9 3_Alumina Prices" xfId="3926"/>
    <cellStyle name="Normal 10 9 4" xfId="883"/>
    <cellStyle name="Normal 10 9 5" xfId="884"/>
    <cellStyle name="Normal 10 9 6" xfId="885"/>
    <cellStyle name="Normal 10 9 7" xfId="886"/>
    <cellStyle name="Normal 10 9 8" xfId="887"/>
    <cellStyle name="Normal 10 9 9" xfId="888"/>
    <cellStyle name="Normal 10 9_Alumina Prices" xfId="889"/>
    <cellStyle name="Normal 10_Alumina Prices" xfId="890"/>
    <cellStyle name="Normal 100" xfId="891"/>
    <cellStyle name="Normal 101" xfId="892"/>
    <cellStyle name="Normal 102" xfId="893"/>
    <cellStyle name="Normal 103" xfId="894"/>
    <cellStyle name="Normal 104" xfId="895"/>
    <cellStyle name="Normal 105" xfId="896"/>
    <cellStyle name="Normal 106" xfId="897"/>
    <cellStyle name="Normal 107" xfId="898"/>
    <cellStyle name="Normal 108" xfId="899"/>
    <cellStyle name="Normal 109" xfId="900"/>
    <cellStyle name="Normal 11" xfId="901"/>
    <cellStyle name="Normal 11 10" xfId="902"/>
    <cellStyle name="Normal 11 10 10" xfId="903"/>
    <cellStyle name="Normal 11 10 11" xfId="904"/>
    <cellStyle name="Normal 11 10 12" xfId="905"/>
    <cellStyle name="Normal 11 10 13" xfId="906"/>
    <cellStyle name="Normal 11 10 14" xfId="907"/>
    <cellStyle name="Normal 11 10 15" xfId="908"/>
    <cellStyle name="Normal 11 10 16" xfId="909"/>
    <cellStyle name="Normal 11 10 17" xfId="910"/>
    <cellStyle name="Normal 11 10 18" xfId="3927"/>
    <cellStyle name="Normal 11 10 2" xfId="911"/>
    <cellStyle name="Normal 11 10 2 2" xfId="912"/>
    <cellStyle name="Normal 11 10 2 3" xfId="3928"/>
    <cellStyle name="Normal 11 10 2_Alumina Prices" xfId="913"/>
    <cellStyle name="Normal 11 10 3" xfId="914"/>
    <cellStyle name="Normal 11 10 3 2" xfId="3929"/>
    <cellStyle name="Normal 11 10 3_Alumina Prices" xfId="3930"/>
    <cellStyle name="Normal 11 10 4" xfId="915"/>
    <cellStyle name="Normal 11 10 5" xfId="916"/>
    <cellStyle name="Normal 11 10 6" xfId="917"/>
    <cellStyle name="Normal 11 10 7" xfId="918"/>
    <cellStyle name="Normal 11 10 8" xfId="919"/>
    <cellStyle name="Normal 11 10 9" xfId="920"/>
    <cellStyle name="Normal 11 10_Alumina Prices" xfId="921"/>
    <cellStyle name="Normal 11 11" xfId="922"/>
    <cellStyle name="Normal 11 11 10" xfId="923"/>
    <cellStyle name="Normal 11 11 11" xfId="924"/>
    <cellStyle name="Normal 11 11 12" xfId="925"/>
    <cellStyle name="Normal 11 11 13" xfId="926"/>
    <cellStyle name="Normal 11 11 14" xfId="927"/>
    <cellStyle name="Normal 11 11 15" xfId="928"/>
    <cellStyle name="Normal 11 11 16" xfId="3931"/>
    <cellStyle name="Normal 11 11 2" xfId="929"/>
    <cellStyle name="Normal 11 11 2 2" xfId="930"/>
    <cellStyle name="Normal 11 11 2 3" xfId="3932"/>
    <cellStyle name="Normal 11 11 2_Alumina Prices" xfId="931"/>
    <cellStyle name="Normal 11 11 3" xfId="932"/>
    <cellStyle name="Normal 11 11 3 2" xfId="3933"/>
    <cellStyle name="Normal 11 11 3_Alumina Prices" xfId="3934"/>
    <cellStyle name="Normal 11 11 4" xfId="933"/>
    <cellStyle name="Normal 11 11 5" xfId="934"/>
    <cellStyle name="Normal 11 11 6" xfId="935"/>
    <cellStyle name="Normal 11 11 7" xfId="936"/>
    <cellStyle name="Normal 11 11 8" xfId="937"/>
    <cellStyle name="Normal 11 11 9" xfId="938"/>
    <cellStyle name="Normal 11 11_Alumina Prices" xfId="939"/>
    <cellStyle name="Normal 11 12" xfId="940"/>
    <cellStyle name="Normal 11 12 10" xfId="941"/>
    <cellStyle name="Normal 11 12 11" xfId="942"/>
    <cellStyle name="Normal 11 12 12" xfId="943"/>
    <cellStyle name="Normal 11 12 13" xfId="944"/>
    <cellStyle name="Normal 11 12 14" xfId="945"/>
    <cellStyle name="Normal 11 12 15" xfId="946"/>
    <cellStyle name="Normal 11 12 16" xfId="3935"/>
    <cellStyle name="Normal 11 12 2" xfId="947"/>
    <cellStyle name="Normal 11 12 2 2" xfId="948"/>
    <cellStyle name="Normal 11 12 2 3" xfId="3936"/>
    <cellStyle name="Normal 11 12 2_Alumina Prices" xfId="949"/>
    <cellStyle name="Normal 11 12 3" xfId="950"/>
    <cellStyle name="Normal 11 12 3 2" xfId="3937"/>
    <cellStyle name="Normal 11 12 3_Alumina Prices" xfId="3938"/>
    <cellStyle name="Normal 11 12 4" xfId="951"/>
    <cellStyle name="Normal 11 12 5" xfId="952"/>
    <cellStyle name="Normal 11 12 6" xfId="953"/>
    <cellStyle name="Normal 11 12 7" xfId="954"/>
    <cellStyle name="Normal 11 12 8" xfId="955"/>
    <cellStyle name="Normal 11 12 9" xfId="956"/>
    <cellStyle name="Normal 11 12_Alumina Prices" xfId="957"/>
    <cellStyle name="Normal 11 13" xfId="958"/>
    <cellStyle name="Normal 11 13 10" xfId="959"/>
    <cellStyle name="Normal 11 13 11" xfId="960"/>
    <cellStyle name="Normal 11 13 12" xfId="961"/>
    <cellStyle name="Normal 11 13 13" xfId="962"/>
    <cellStyle name="Normal 11 13 14" xfId="963"/>
    <cellStyle name="Normal 11 13 15" xfId="3939"/>
    <cellStyle name="Normal 11 13 2" xfId="964"/>
    <cellStyle name="Normal 11 13 2 2" xfId="965"/>
    <cellStyle name="Normal 11 13 2 3" xfId="3940"/>
    <cellStyle name="Normal 11 13 2_Alumina Prices" xfId="966"/>
    <cellStyle name="Normal 11 13 3" xfId="967"/>
    <cellStyle name="Normal 11 13 3 2" xfId="3941"/>
    <cellStyle name="Normal 11 13 3_Alumina Prices" xfId="3942"/>
    <cellStyle name="Normal 11 13 4" xfId="968"/>
    <cellStyle name="Normal 11 13 5" xfId="969"/>
    <cellStyle name="Normal 11 13 6" xfId="970"/>
    <cellStyle name="Normal 11 13 7" xfId="971"/>
    <cellStyle name="Normal 11 13 8" xfId="972"/>
    <cellStyle name="Normal 11 13 9" xfId="973"/>
    <cellStyle name="Normal 11 13_Alumina Prices" xfId="974"/>
    <cellStyle name="Normal 11 14" xfId="975"/>
    <cellStyle name="Normal 11 14 10" xfId="976"/>
    <cellStyle name="Normal 11 14 11" xfId="977"/>
    <cellStyle name="Normal 11 14 12" xfId="978"/>
    <cellStyle name="Normal 11 14 13" xfId="979"/>
    <cellStyle name="Normal 11 14 14" xfId="980"/>
    <cellStyle name="Normal 11 14 15" xfId="3943"/>
    <cellStyle name="Normal 11 14 2" xfId="981"/>
    <cellStyle name="Normal 11 14 2 2" xfId="982"/>
    <cellStyle name="Normal 11 14 2 3" xfId="3944"/>
    <cellStyle name="Normal 11 14 2_Alumina Prices" xfId="983"/>
    <cellStyle name="Normal 11 14 3" xfId="984"/>
    <cellStyle name="Normal 11 14 3 2" xfId="3945"/>
    <cellStyle name="Normal 11 14 3_Alumina Prices" xfId="3946"/>
    <cellStyle name="Normal 11 14 4" xfId="985"/>
    <cellStyle name="Normal 11 14 5" xfId="986"/>
    <cellStyle name="Normal 11 14 6" xfId="987"/>
    <cellStyle name="Normal 11 14 7" xfId="988"/>
    <cellStyle name="Normal 11 14 8" xfId="989"/>
    <cellStyle name="Normal 11 14 9" xfId="990"/>
    <cellStyle name="Normal 11 14_Alumina Prices" xfId="991"/>
    <cellStyle name="Normal 11 15" xfId="992"/>
    <cellStyle name="Normal 11 15 10" xfId="993"/>
    <cellStyle name="Normal 11 15 11" xfId="994"/>
    <cellStyle name="Normal 11 15 12" xfId="995"/>
    <cellStyle name="Normal 11 15 13" xfId="996"/>
    <cellStyle name="Normal 11 15 14" xfId="3947"/>
    <cellStyle name="Normal 11 15 2" xfId="997"/>
    <cellStyle name="Normal 11 15 2 2" xfId="998"/>
    <cellStyle name="Normal 11 15 2 3" xfId="3948"/>
    <cellStyle name="Normal 11 15 2_Alumina Prices" xfId="999"/>
    <cellStyle name="Normal 11 15 3" xfId="1000"/>
    <cellStyle name="Normal 11 15 3 2" xfId="3949"/>
    <cellStyle name="Normal 11 15 3_Alumina Prices" xfId="3950"/>
    <cellStyle name="Normal 11 15 4" xfId="1001"/>
    <cellStyle name="Normal 11 15 5" xfId="1002"/>
    <cellStyle name="Normal 11 15 6" xfId="1003"/>
    <cellStyle name="Normal 11 15 7" xfId="1004"/>
    <cellStyle name="Normal 11 15 8" xfId="1005"/>
    <cellStyle name="Normal 11 15 9" xfId="1006"/>
    <cellStyle name="Normal 11 15_Alumina Prices" xfId="1007"/>
    <cellStyle name="Normal 11 16" xfId="1008"/>
    <cellStyle name="Normal 11 16 10" xfId="1009"/>
    <cellStyle name="Normal 11 16 11" xfId="1010"/>
    <cellStyle name="Normal 11 16 12" xfId="1011"/>
    <cellStyle name="Normal 11 16 13" xfId="3951"/>
    <cellStyle name="Normal 11 16 2" xfId="1012"/>
    <cellStyle name="Normal 11 16 2 2" xfId="1013"/>
    <cellStyle name="Normal 11 16 2 3" xfId="3952"/>
    <cellStyle name="Normal 11 16 2_Alumina Prices" xfId="1014"/>
    <cellStyle name="Normal 11 16 3" xfId="1015"/>
    <cellStyle name="Normal 11 16 3 2" xfId="3953"/>
    <cellStyle name="Normal 11 16 3_Alumina Prices" xfId="3954"/>
    <cellStyle name="Normal 11 16 4" xfId="1016"/>
    <cellStyle name="Normal 11 16 5" xfId="1017"/>
    <cellStyle name="Normal 11 16 6" xfId="1018"/>
    <cellStyle name="Normal 11 16 7" xfId="1019"/>
    <cellStyle name="Normal 11 16 8" xfId="1020"/>
    <cellStyle name="Normal 11 16 9" xfId="1021"/>
    <cellStyle name="Normal 11 16_Alumina Prices" xfId="1022"/>
    <cellStyle name="Normal 11 17" xfId="1023"/>
    <cellStyle name="Normal 11 17 10" xfId="1024"/>
    <cellStyle name="Normal 11 17 11" xfId="1025"/>
    <cellStyle name="Normal 11 17 12" xfId="3955"/>
    <cellStyle name="Normal 11 17 2" xfId="1026"/>
    <cellStyle name="Normal 11 17 2 2" xfId="1027"/>
    <cellStyle name="Normal 11 17 2 3" xfId="3956"/>
    <cellStyle name="Normal 11 17 2_Alumina Prices" xfId="1028"/>
    <cellStyle name="Normal 11 17 3" xfId="1029"/>
    <cellStyle name="Normal 11 17 3 2" xfId="3957"/>
    <cellStyle name="Normal 11 17 3_Alumina Prices" xfId="3958"/>
    <cellStyle name="Normal 11 17 4" xfId="1030"/>
    <cellStyle name="Normal 11 17 5" xfId="1031"/>
    <cellStyle name="Normal 11 17 6" xfId="1032"/>
    <cellStyle name="Normal 11 17 7" xfId="1033"/>
    <cellStyle name="Normal 11 17 8" xfId="1034"/>
    <cellStyle name="Normal 11 17 9" xfId="1035"/>
    <cellStyle name="Normal 11 17_Alumina Prices" xfId="1036"/>
    <cellStyle name="Normal 11 18" xfId="1037"/>
    <cellStyle name="Normal 11 18 10" xfId="1038"/>
    <cellStyle name="Normal 11 18 11" xfId="1039"/>
    <cellStyle name="Normal 11 18 12" xfId="3959"/>
    <cellStyle name="Normal 11 18 2" xfId="1040"/>
    <cellStyle name="Normal 11 18 2 2" xfId="1041"/>
    <cellStyle name="Normal 11 18 2 3" xfId="3960"/>
    <cellStyle name="Normal 11 18 2_Alumina Prices" xfId="1042"/>
    <cellStyle name="Normal 11 18 3" xfId="1043"/>
    <cellStyle name="Normal 11 18 3 2" xfId="3961"/>
    <cellStyle name="Normal 11 18 3_Alumina Prices" xfId="3962"/>
    <cellStyle name="Normal 11 18 4" xfId="1044"/>
    <cellStyle name="Normal 11 18 5" xfId="1045"/>
    <cellStyle name="Normal 11 18 6" xfId="1046"/>
    <cellStyle name="Normal 11 18 7" xfId="1047"/>
    <cellStyle name="Normal 11 18 8" xfId="1048"/>
    <cellStyle name="Normal 11 18 9" xfId="1049"/>
    <cellStyle name="Normal 11 18_Alumina Prices" xfId="1050"/>
    <cellStyle name="Normal 11 19" xfId="1051"/>
    <cellStyle name="Normal 11 19 2" xfId="1052"/>
    <cellStyle name="Normal 11 19 2 2" xfId="1053"/>
    <cellStyle name="Normal 11 19 2 3" xfId="3963"/>
    <cellStyle name="Normal 11 19 2_Alumina Prices" xfId="1054"/>
    <cellStyle name="Normal 11 19 3" xfId="1055"/>
    <cellStyle name="Normal 11 19 3 2" xfId="3964"/>
    <cellStyle name="Normal 11 19 3_Alumina Prices" xfId="3965"/>
    <cellStyle name="Normal 11 19 4" xfId="1056"/>
    <cellStyle name="Normal 11 19 5" xfId="3966"/>
    <cellStyle name="Normal 11 19_Alumina Prices" xfId="1057"/>
    <cellStyle name="Normal 11 2" xfId="1058"/>
    <cellStyle name="Normal 11 2 10" xfId="1059"/>
    <cellStyle name="Normal 11 2 11" xfId="1060"/>
    <cellStyle name="Normal 11 2 12" xfId="1061"/>
    <cellStyle name="Normal 11 2 13" xfId="1062"/>
    <cellStyle name="Normal 11 2 14" xfId="1063"/>
    <cellStyle name="Normal 11 2 15" xfId="1064"/>
    <cellStyle name="Normal 11 2 16" xfId="1065"/>
    <cellStyle name="Normal 11 2 17" xfId="1066"/>
    <cellStyle name="Normal 11 2 18" xfId="1067"/>
    <cellStyle name="Normal 11 2 19" xfId="1068"/>
    <cellStyle name="Normal 11 2 2" xfId="1069"/>
    <cellStyle name="Normal 11 2 2 10" xfId="1070"/>
    <cellStyle name="Normal 11 2 2 11" xfId="3967"/>
    <cellStyle name="Normal 11 2 2 2" xfId="1071"/>
    <cellStyle name="Normal 11 2 2 2 2" xfId="1072"/>
    <cellStyle name="Normal 11 2 2 2 2 2" xfId="1073"/>
    <cellStyle name="Normal 11 2 2 2 2 3" xfId="3968"/>
    <cellStyle name="Normal 11 2 2 2 2_Alumina Prices" xfId="1074"/>
    <cellStyle name="Normal 11 2 2 2 3" xfId="1075"/>
    <cellStyle name="Normal 11 2 2 2 3 2" xfId="3969"/>
    <cellStyle name="Normal 11 2 2 2 3_Alumina Prices" xfId="3970"/>
    <cellStyle name="Normal 11 2 2 2 4" xfId="1076"/>
    <cellStyle name="Normal 11 2 2 2 5" xfId="1077"/>
    <cellStyle name="Normal 11 2 2 2 6" xfId="1078"/>
    <cellStyle name="Normal 11 2 2 2 7" xfId="3971"/>
    <cellStyle name="Normal 11 2 2 2_Alumina Prices" xfId="1079"/>
    <cellStyle name="Normal 11 2 2 3" xfId="1080"/>
    <cellStyle name="Normal 11 2 2 3 2" xfId="1081"/>
    <cellStyle name="Normal 11 2 2 3 3" xfId="3972"/>
    <cellStyle name="Normal 11 2 2 3_Alumina Prices" xfId="1082"/>
    <cellStyle name="Normal 11 2 2 4" xfId="1083"/>
    <cellStyle name="Normal 11 2 2 4 2" xfId="3973"/>
    <cellStyle name="Normal 11 2 2 4_Alumina Prices" xfId="3974"/>
    <cellStyle name="Normal 11 2 2 5" xfId="1084"/>
    <cellStyle name="Normal 11 2 2 6" xfId="1085"/>
    <cellStyle name="Normal 11 2 2 7" xfId="1086"/>
    <cellStyle name="Normal 11 2 2 8" xfId="1087"/>
    <cellStyle name="Normal 11 2 2 9" xfId="1088"/>
    <cellStyle name="Normal 11 2 2_Alumina Prices" xfId="1089"/>
    <cellStyle name="Normal 11 2 20" xfId="1090"/>
    <cellStyle name="Normal 11 2 21" xfId="1091"/>
    <cellStyle name="Normal 11 2 22" xfId="1092"/>
    <cellStyle name="Normal 11 2 23" xfId="1093"/>
    <cellStyle name="Normal 11 2 24" xfId="1094"/>
    <cellStyle name="Normal 11 2 25" xfId="3975"/>
    <cellStyle name="Normal 11 2 3" xfId="1095"/>
    <cellStyle name="Normal 11 2 3 2" xfId="1096"/>
    <cellStyle name="Normal 11 2 3 2 2" xfId="1097"/>
    <cellStyle name="Normal 11 2 3 2 3" xfId="3976"/>
    <cellStyle name="Normal 11 2 3 2_Alumina Prices" xfId="1098"/>
    <cellStyle name="Normal 11 2 3 3" xfId="1099"/>
    <cellStyle name="Normal 11 2 3 3 2" xfId="3977"/>
    <cellStyle name="Normal 11 2 3 3_Alumina Prices" xfId="3978"/>
    <cellStyle name="Normal 11 2 3 4" xfId="1100"/>
    <cellStyle name="Normal 11 2 3 5" xfId="1101"/>
    <cellStyle name="Normal 11 2 3 6" xfId="1102"/>
    <cellStyle name="Normal 11 2 3 7" xfId="1103"/>
    <cellStyle name="Normal 11 2 3 8" xfId="3979"/>
    <cellStyle name="Normal 11 2 3_Alumina Prices" xfId="1104"/>
    <cellStyle name="Normal 11 2 4" xfId="1105"/>
    <cellStyle name="Normal 11 2 4 2" xfId="1106"/>
    <cellStyle name="Normal 11 2 4 3" xfId="3980"/>
    <cellStyle name="Normal 11 2 4_Alumina Prices" xfId="1107"/>
    <cellStyle name="Normal 11 2 5" xfId="1108"/>
    <cellStyle name="Normal 11 2 5 2" xfId="3981"/>
    <cellStyle name="Normal 11 2 5_Alumina Prices" xfId="3982"/>
    <cellStyle name="Normal 11 2 6" xfId="1109"/>
    <cellStyle name="Normal 11 2 7" xfId="1110"/>
    <cellStyle name="Normal 11 2 8" xfId="1111"/>
    <cellStyle name="Normal 11 2 9" xfId="1112"/>
    <cellStyle name="Normal 11 2_Alumina Prices" xfId="1113"/>
    <cellStyle name="Normal 11 20" xfId="1114"/>
    <cellStyle name="Normal 11 20 2" xfId="1115"/>
    <cellStyle name="Normal 11 20 2 2" xfId="3983"/>
    <cellStyle name="Normal 11 20 2_Alumina Prices" xfId="3984"/>
    <cellStyle name="Normal 11 20 3" xfId="3985"/>
    <cellStyle name="Normal 11 20_Alumina Prices" xfId="1116"/>
    <cellStyle name="Normal 11 21" xfId="1117"/>
    <cellStyle name="Normal 11 22" xfId="1118"/>
    <cellStyle name="Normal 11 23" xfId="1119"/>
    <cellStyle name="Normal 11 24" xfId="1120"/>
    <cellStyle name="Normal 11 25" xfId="1121"/>
    <cellStyle name="Normal 11 26" xfId="1122"/>
    <cellStyle name="Normal 11 27" xfId="1123"/>
    <cellStyle name="Normal 11 28" xfId="1124"/>
    <cellStyle name="Normal 11 29" xfId="1125"/>
    <cellStyle name="Normal 11 3" xfId="1126"/>
    <cellStyle name="Normal 11 3 10" xfId="1127"/>
    <cellStyle name="Normal 11 3 11" xfId="1128"/>
    <cellStyle name="Normal 11 3 12" xfId="1129"/>
    <cellStyle name="Normal 11 3 13" xfId="1130"/>
    <cellStyle name="Normal 11 3 14" xfId="1131"/>
    <cellStyle name="Normal 11 3 15" xfId="1132"/>
    <cellStyle name="Normal 11 3 16" xfId="1133"/>
    <cellStyle name="Normal 11 3 17" xfId="1134"/>
    <cellStyle name="Normal 11 3 18" xfId="1135"/>
    <cellStyle name="Normal 11 3 19" xfId="1136"/>
    <cellStyle name="Normal 11 3 2" xfId="1137"/>
    <cellStyle name="Normal 11 3 2 2" xfId="1138"/>
    <cellStyle name="Normal 11 3 2 2 2" xfId="1139"/>
    <cellStyle name="Normal 11 3 2 2 3" xfId="3986"/>
    <cellStyle name="Normal 11 3 2 2_Alumina Prices" xfId="1140"/>
    <cellStyle name="Normal 11 3 2 3" xfId="1141"/>
    <cellStyle name="Normal 11 3 2 3 2" xfId="3987"/>
    <cellStyle name="Normal 11 3 2 3_Alumina Prices" xfId="3988"/>
    <cellStyle name="Normal 11 3 2 4" xfId="1142"/>
    <cellStyle name="Normal 11 3 2 5" xfId="1143"/>
    <cellStyle name="Normal 11 3 2 6" xfId="1144"/>
    <cellStyle name="Normal 11 3 2 7" xfId="1145"/>
    <cellStyle name="Normal 11 3 2 8" xfId="3989"/>
    <cellStyle name="Normal 11 3 2_Alumina Prices" xfId="1146"/>
    <cellStyle name="Normal 11 3 20" xfId="1147"/>
    <cellStyle name="Normal 11 3 21" xfId="1148"/>
    <cellStyle name="Normal 11 3 22" xfId="3990"/>
    <cellStyle name="Normal 11 3 3" xfId="1149"/>
    <cellStyle name="Normal 11 3 3 2" xfId="1150"/>
    <cellStyle name="Normal 11 3 3 3" xfId="3991"/>
    <cellStyle name="Normal 11 3 3_Alumina Prices" xfId="1151"/>
    <cellStyle name="Normal 11 3 4" xfId="1152"/>
    <cellStyle name="Normal 11 3 4 2" xfId="3992"/>
    <cellStyle name="Normal 11 3 4_Alumina Prices" xfId="3993"/>
    <cellStyle name="Normal 11 3 5" xfId="1153"/>
    <cellStyle name="Normal 11 3 6" xfId="1154"/>
    <cellStyle name="Normal 11 3 7" xfId="1155"/>
    <cellStyle name="Normal 11 3 8" xfId="1156"/>
    <cellStyle name="Normal 11 3 9" xfId="1157"/>
    <cellStyle name="Normal 11 3_Alumina Prices" xfId="1158"/>
    <cellStyle name="Normal 11 30" xfId="1159"/>
    <cellStyle name="Normal 11 31" xfId="1160"/>
    <cellStyle name="Normal 11 32" xfId="1161"/>
    <cellStyle name="Normal 11 33" xfId="1162"/>
    <cellStyle name="Normal 11 34" xfId="3994"/>
    <cellStyle name="Normal 11 4" xfId="1163"/>
    <cellStyle name="Normal 11 4 10" xfId="1164"/>
    <cellStyle name="Normal 11 4 11" xfId="1165"/>
    <cellStyle name="Normal 11 4 12" xfId="1166"/>
    <cellStyle name="Normal 11 4 13" xfId="1167"/>
    <cellStyle name="Normal 11 4 14" xfId="1168"/>
    <cellStyle name="Normal 11 4 15" xfId="1169"/>
    <cellStyle name="Normal 11 4 16" xfId="1170"/>
    <cellStyle name="Normal 11 4 17" xfId="1171"/>
    <cellStyle name="Normal 11 4 18" xfId="1172"/>
    <cellStyle name="Normal 11 4 19" xfId="1173"/>
    <cellStyle name="Normal 11 4 2" xfId="1174"/>
    <cellStyle name="Normal 11 4 2 2" xfId="1175"/>
    <cellStyle name="Normal 11 4 2 3" xfId="3995"/>
    <cellStyle name="Normal 11 4 2_Alumina Prices" xfId="1176"/>
    <cellStyle name="Normal 11 4 20" xfId="1177"/>
    <cellStyle name="Normal 11 4 21" xfId="3996"/>
    <cellStyle name="Normal 11 4 3" xfId="1178"/>
    <cellStyle name="Normal 11 4 3 2" xfId="3997"/>
    <cellStyle name="Normal 11 4 3_Alumina Prices" xfId="3998"/>
    <cellStyle name="Normal 11 4 4" xfId="1179"/>
    <cellStyle name="Normal 11 4 5" xfId="1180"/>
    <cellStyle name="Normal 11 4 6" xfId="1181"/>
    <cellStyle name="Normal 11 4 7" xfId="1182"/>
    <cellStyle name="Normal 11 4 8" xfId="1183"/>
    <cellStyle name="Normal 11 4 9" xfId="1184"/>
    <cellStyle name="Normal 11 4_Alumina Prices" xfId="1185"/>
    <cellStyle name="Normal 11 5" xfId="1186"/>
    <cellStyle name="Normal 11 5 10" xfId="1187"/>
    <cellStyle name="Normal 11 5 11" xfId="1188"/>
    <cellStyle name="Normal 11 5 12" xfId="1189"/>
    <cellStyle name="Normal 11 5 13" xfId="1190"/>
    <cellStyle name="Normal 11 5 14" xfId="1191"/>
    <cellStyle name="Normal 11 5 15" xfId="1192"/>
    <cellStyle name="Normal 11 5 16" xfId="1193"/>
    <cellStyle name="Normal 11 5 17" xfId="1194"/>
    <cellStyle name="Normal 11 5 18" xfId="1195"/>
    <cellStyle name="Normal 11 5 19" xfId="1196"/>
    <cellStyle name="Normal 11 5 2" xfId="1197"/>
    <cellStyle name="Normal 11 5 2 2" xfId="1198"/>
    <cellStyle name="Normal 11 5 2 3" xfId="3999"/>
    <cellStyle name="Normal 11 5 2_Alumina Prices" xfId="1199"/>
    <cellStyle name="Normal 11 5 20" xfId="1200"/>
    <cellStyle name="Normal 11 5 21" xfId="4000"/>
    <cellStyle name="Normal 11 5 3" xfId="1201"/>
    <cellStyle name="Normal 11 5 3 2" xfId="4001"/>
    <cellStyle name="Normal 11 5 3_Alumina Prices" xfId="4002"/>
    <cellStyle name="Normal 11 5 4" xfId="1202"/>
    <cellStyle name="Normal 11 5 5" xfId="1203"/>
    <cellStyle name="Normal 11 5 6" xfId="1204"/>
    <cellStyle name="Normal 11 5 7" xfId="1205"/>
    <cellStyle name="Normal 11 5 8" xfId="1206"/>
    <cellStyle name="Normal 11 5 9" xfId="1207"/>
    <cellStyle name="Normal 11 5_Alumina Prices" xfId="1208"/>
    <cellStyle name="Normal 11 6" xfId="1209"/>
    <cellStyle name="Normal 11 6 2" xfId="1210"/>
    <cellStyle name="Normal 11 6_Historic Nickel Prices" xfId="1211"/>
    <cellStyle name="Normal 11 7" xfId="1212"/>
    <cellStyle name="Normal 11 7 10" xfId="1213"/>
    <cellStyle name="Normal 11 7 11" xfId="1214"/>
    <cellStyle name="Normal 11 7 12" xfId="1215"/>
    <cellStyle name="Normal 11 7 13" xfId="1216"/>
    <cellStyle name="Normal 11 7 14" xfId="1217"/>
    <cellStyle name="Normal 11 7 15" xfId="1218"/>
    <cellStyle name="Normal 11 7 16" xfId="1219"/>
    <cellStyle name="Normal 11 7 17" xfId="1220"/>
    <cellStyle name="Normal 11 7 18" xfId="1221"/>
    <cellStyle name="Normal 11 7 19" xfId="1222"/>
    <cellStyle name="Normal 11 7 2" xfId="1223"/>
    <cellStyle name="Normal 11 7 2 2" xfId="1224"/>
    <cellStyle name="Normal 11 7 2 3" xfId="4003"/>
    <cellStyle name="Normal 11 7 2_Alumina Prices" xfId="1225"/>
    <cellStyle name="Normal 11 7 20" xfId="4004"/>
    <cellStyle name="Normal 11 7 3" xfId="1226"/>
    <cellStyle name="Normal 11 7 3 2" xfId="4005"/>
    <cellStyle name="Normal 11 7 3_Alumina Prices" xfId="4006"/>
    <cellStyle name="Normal 11 7 4" xfId="1227"/>
    <cellStyle name="Normal 11 7 5" xfId="1228"/>
    <cellStyle name="Normal 11 7 6" xfId="1229"/>
    <cellStyle name="Normal 11 7 7" xfId="1230"/>
    <cellStyle name="Normal 11 7 8" xfId="1231"/>
    <cellStyle name="Normal 11 7 9" xfId="1232"/>
    <cellStyle name="Normal 11 7_Alumina Prices" xfId="1233"/>
    <cellStyle name="Normal 11 8" xfId="1234"/>
    <cellStyle name="Normal 11 8 10" xfId="1235"/>
    <cellStyle name="Normal 11 8 11" xfId="1236"/>
    <cellStyle name="Normal 11 8 12" xfId="1237"/>
    <cellStyle name="Normal 11 8 13" xfId="1238"/>
    <cellStyle name="Normal 11 8 14" xfId="1239"/>
    <cellStyle name="Normal 11 8 15" xfId="1240"/>
    <cellStyle name="Normal 11 8 16" xfId="1241"/>
    <cellStyle name="Normal 11 8 17" xfId="1242"/>
    <cellStyle name="Normal 11 8 18" xfId="1243"/>
    <cellStyle name="Normal 11 8 19" xfId="1244"/>
    <cellStyle name="Normal 11 8 2" xfId="1245"/>
    <cellStyle name="Normal 11 8 2 2" xfId="1246"/>
    <cellStyle name="Normal 11 8 2 3" xfId="4007"/>
    <cellStyle name="Normal 11 8 2_Alumina Prices" xfId="1247"/>
    <cellStyle name="Normal 11 8 20" xfId="4008"/>
    <cellStyle name="Normal 11 8 3" xfId="1248"/>
    <cellStyle name="Normal 11 8 3 2" xfId="4009"/>
    <cellStyle name="Normal 11 8 3_Alumina Prices" xfId="4010"/>
    <cellStyle name="Normal 11 8 4" xfId="1249"/>
    <cellStyle name="Normal 11 8 5" xfId="1250"/>
    <cellStyle name="Normal 11 8 6" xfId="1251"/>
    <cellStyle name="Normal 11 8 7" xfId="1252"/>
    <cellStyle name="Normal 11 8 8" xfId="1253"/>
    <cellStyle name="Normal 11 8 9" xfId="1254"/>
    <cellStyle name="Normal 11 8_Alumina Prices" xfId="1255"/>
    <cellStyle name="Normal 11 9" xfId="1256"/>
    <cellStyle name="Normal 11 9 10" xfId="1257"/>
    <cellStyle name="Normal 11 9 11" xfId="1258"/>
    <cellStyle name="Normal 11 9 12" xfId="1259"/>
    <cellStyle name="Normal 11 9 13" xfId="1260"/>
    <cellStyle name="Normal 11 9 14" xfId="1261"/>
    <cellStyle name="Normal 11 9 15" xfId="1262"/>
    <cellStyle name="Normal 11 9 16" xfId="1263"/>
    <cellStyle name="Normal 11 9 17" xfId="1264"/>
    <cellStyle name="Normal 11 9 18" xfId="1265"/>
    <cellStyle name="Normal 11 9 19" xfId="4011"/>
    <cellStyle name="Normal 11 9 2" xfId="1266"/>
    <cellStyle name="Normal 11 9 2 2" xfId="1267"/>
    <cellStyle name="Normal 11 9 2 3" xfId="4012"/>
    <cellStyle name="Normal 11 9 2_Alumina Prices" xfId="1268"/>
    <cellStyle name="Normal 11 9 3" xfId="1269"/>
    <cellStyle name="Normal 11 9 3 2" xfId="4013"/>
    <cellStyle name="Normal 11 9 3_Alumina Prices" xfId="4014"/>
    <cellStyle name="Normal 11 9 4" xfId="1270"/>
    <cellStyle name="Normal 11 9 5" xfId="1271"/>
    <cellStyle name="Normal 11 9 6" xfId="1272"/>
    <cellStyle name="Normal 11 9 7" xfId="1273"/>
    <cellStyle name="Normal 11 9 8" xfId="1274"/>
    <cellStyle name="Normal 11 9 9" xfId="1275"/>
    <cellStyle name="Normal 11 9_Alumina Prices" xfId="1276"/>
    <cellStyle name="Normal 11_Alumina Prices" xfId="1277"/>
    <cellStyle name="Normal 110" xfId="1278"/>
    <cellStyle name="Normal 111" xfId="1279"/>
    <cellStyle name="Normal 112" xfId="1280"/>
    <cellStyle name="Normal 113" xfId="1281"/>
    <cellStyle name="Normal 114" xfId="1282"/>
    <cellStyle name="Normal 115" xfId="1283"/>
    <cellStyle name="Normal 116" xfId="1284"/>
    <cellStyle name="Normal 117" xfId="1285"/>
    <cellStyle name="Normal 118" xfId="1286"/>
    <cellStyle name="Normal 119" xfId="1287"/>
    <cellStyle name="Normal 12" xfId="1288"/>
    <cellStyle name="Normal 12 10" xfId="1289"/>
    <cellStyle name="Normal 12 10 10" xfId="1290"/>
    <cellStyle name="Normal 12 10 11" xfId="1291"/>
    <cellStyle name="Normal 12 10 12" xfId="1292"/>
    <cellStyle name="Normal 12 10 13" xfId="1293"/>
    <cellStyle name="Normal 12 10 14" xfId="1294"/>
    <cellStyle name="Normal 12 10 15" xfId="1295"/>
    <cellStyle name="Normal 12 10 16" xfId="1296"/>
    <cellStyle name="Normal 12 10 17" xfId="1297"/>
    <cellStyle name="Normal 12 10 18" xfId="4015"/>
    <cellStyle name="Normal 12 10 2" xfId="1298"/>
    <cellStyle name="Normal 12 10 2 2" xfId="1299"/>
    <cellStyle name="Normal 12 10 2 3" xfId="4016"/>
    <cellStyle name="Normal 12 10 2_Alumina Prices" xfId="1300"/>
    <cellStyle name="Normal 12 10 3" xfId="1301"/>
    <cellStyle name="Normal 12 10 3 2" xfId="4017"/>
    <cellStyle name="Normal 12 10 3_Alumina Prices" xfId="4018"/>
    <cellStyle name="Normal 12 10 4" xfId="1302"/>
    <cellStyle name="Normal 12 10 5" xfId="1303"/>
    <cellStyle name="Normal 12 10 6" xfId="1304"/>
    <cellStyle name="Normal 12 10 7" xfId="1305"/>
    <cellStyle name="Normal 12 10 8" xfId="1306"/>
    <cellStyle name="Normal 12 10 9" xfId="1307"/>
    <cellStyle name="Normal 12 10_Alumina Prices" xfId="1308"/>
    <cellStyle name="Normal 12 11" xfId="1309"/>
    <cellStyle name="Normal 12 11 10" xfId="1310"/>
    <cellStyle name="Normal 12 11 11" xfId="1311"/>
    <cellStyle name="Normal 12 11 12" xfId="1312"/>
    <cellStyle name="Normal 12 11 13" xfId="1313"/>
    <cellStyle name="Normal 12 11 14" xfId="1314"/>
    <cellStyle name="Normal 12 11 15" xfId="1315"/>
    <cellStyle name="Normal 12 11 16" xfId="4019"/>
    <cellStyle name="Normal 12 11 2" xfId="1316"/>
    <cellStyle name="Normal 12 11 2 2" xfId="1317"/>
    <cellStyle name="Normal 12 11 2 3" xfId="4020"/>
    <cellStyle name="Normal 12 11 2_Alumina Prices" xfId="1318"/>
    <cellStyle name="Normal 12 11 3" xfId="1319"/>
    <cellStyle name="Normal 12 11 3 2" xfId="4021"/>
    <cellStyle name="Normal 12 11 3_Alumina Prices" xfId="4022"/>
    <cellStyle name="Normal 12 11 4" xfId="1320"/>
    <cellStyle name="Normal 12 11 5" xfId="1321"/>
    <cellStyle name="Normal 12 11 6" xfId="1322"/>
    <cellStyle name="Normal 12 11 7" xfId="1323"/>
    <cellStyle name="Normal 12 11 8" xfId="1324"/>
    <cellStyle name="Normal 12 11 9" xfId="1325"/>
    <cellStyle name="Normal 12 11_Alumina Prices" xfId="1326"/>
    <cellStyle name="Normal 12 12" xfId="1327"/>
    <cellStyle name="Normal 12 12 10" xfId="1328"/>
    <cellStyle name="Normal 12 12 11" xfId="1329"/>
    <cellStyle name="Normal 12 12 12" xfId="1330"/>
    <cellStyle name="Normal 12 12 13" xfId="1331"/>
    <cellStyle name="Normal 12 12 14" xfId="1332"/>
    <cellStyle name="Normal 12 12 15" xfId="1333"/>
    <cellStyle name="Normal 12 12 16" xfId="4023"/>
    <cellStyle name="Normal 12 12 2" xfId="1334"/>
    <cellStyle name="Normal 12 12 2 2" xfId="1335"/>
    <cellStyle name="Normal 12 12 2 3" xfId="4024"/>
    <cellStyle name="Normal 12 12 2_Alumina Prices" xfId="1336"/>
    <cellStyle name="Normal 12 12 3" xfId="1337"/>
    <cellStyle name="Normal 12 12 3 2" xfId="4025"/>
    <cellStyle name="Normal 12 12 3_Alumina Prices" xfId="4026"/>
    <cellStyle name="Normal 12 12 4" xfId="1338"/>
    <cellStyle name="Normal 12 12 5" xfId="1339"/>
    <cellStyle name="Normal 12 12 6" xfId="1340"/>
    <cellStyle name="Normal 12 12 7" xfId="1341"/>
    <cellStyle name="Normal 12 12 8" xfId="1342"/>
    <cellStyle name="Normal 12 12 9" xfId="1343"/>
    <cellStyle name="Normal 12 12_Alumina Prices" xfId="1344"/>
    <cellStyle name="Normal 12 13" xfId="1345"/>
    <cellStyle name="Normal 12 13 10" xfId="1346"/>
    <cellStyle name="Normal 12 13 11" xfId="1347"/>
    <cellStyle name="Normal 12 13 12" xfId="1348"/>
    <cellStyle name="Normal 12 13 13" xfId="1349"/>
    <cellStyle name="Normal 12 13 14" xfId="1350"/>
    <cellStyle name="Normal 12 13 15" xfId="4027"/>
    <cellStyle name="Normal 12 13 2" xfId="1351"/>
    <cellStyle name="Normal 12 13 2 2" xfId="1352"/>
    <cellStyle name="Normal 12 13 2 3" xfId="4028"/>
    <cellStyle name="Normal 12 13 2_Alumina Prices" xfId="1353"/>
    <cellStyle name="Normal 12 13 3" xfId="1354"/>
    <cellStyle name="Normal 12 13 3 2" xfId="4029"/>
    <cellStyle name="Normal 12 13 3_Alumina Prices" xfId="4030"/>
    <cellStyle name="Normal 12 13 4" xfId="1355"/>
    <cellStyle name="Normal 12 13 5" xfId="1356"/>
    <cellStyle name="Normal 12 13 6" xfId="1357"/>
    <cellStyle name="Normal 12 13 7" xfId="1358"/>
    <cellStyle name="Normal 12 13 8" xfId="1359"/>
    <cellStyle name="Normal 12 13 9" xfId="1360"/>
    <cellStyle name="Normal 12 13_Alumina Prices" xfId="1361"/>
    <cellStyle name="Normal 12 14" xfId="1362"/>
    <cellStyle name="Normal 12 14 10" xfId="1363"/>
    <cellStyle name="Normal 12 14 11" xfId="1364"/>
    <cellStyle name="Normal 12 14 12" xfId="1365"/>
    <cellStyle name="Normal 12 14 13" xfId="1366"/>
    <cellStyle name="Normal 12 14 14" xfId="1367"/>
    <cellStyle name="Normal 12 14 15" xfId="4031"/>
    <cellStyle name="Normal 12 14 2" xfId="1368"/>
    <cellStyle name="Normal 12 14 2 2" xfId="1369"/>
    <cellStyle name="Normal 12 14 2 3" xfId="4032"/>
    <cellStyle name="Normal 12 14 2_Alumina Prices" xfId="1370"/>
    <cellStyle name="Normal 12 14 3" xfId="1371"/>
    <cellStyle name="Normal 12 14 3 2" xfId="4033"/>
    <cellStyle name="Normal 12 14 3_Alumina Prices" xfId="4034"/>
    <cellStyle name="Normal 12 14 4" xfId="1372"/>
    <cellStyle name="Normal 12 14 5" xfId="1373"/>
    <cellStyle name="Normal 12 14 6" xfId="1374"/>
    <cellStyle name="Normal 12 14 7" xfId="1375"/>
    <cellStyle name="Normal 12 14 8" xfId="1376"/>
    <cellStyle name="Normal 12 14 9" xfId="1377"/>
    <cellStyle name="Normal 12 14_Alumina Prices" xfId="1378"/>
    <cellStyle name="Normal 12 15" xfId="1379"/>
    <cellStyle name="Normal 12 15 10" xfId="1380"/>
    <cellStyle name="Normal 12 15 11" xfId="1381"/>
    <cellStyle name="Normal 12 15 12" xfId="1382"/>
    <cellStyle name="Normal 12 15 13" xfId="1383"/>
    <cellStyle name="Normal 12 15 14" xfId="4035"/>
    <cellStyle name="Normal 12 15 2" xfId="1384"/>
    <cellStyle name="Normal 12 15 2 2" xfId="1385"/>
    <cellStyle name="Normal 12 15 2 3" xfId="4036"/>
    <cellStyle name="Normal 12 15 2_Alumina Prices" xfId="1386"/>
    <cellStyle name="Normal 12 15 3" xfId="1387"/>
    <cellStyle name="Normal 12 15 3 2" xfId="4037"/>
    <cellStyle name="Normal 12 15 3_Alumina Prices" xfId="4038"/>
    <cellStyle name="Normal 12 15 4" xfId="1388"/>
    <cellStyle name="Normal 12 15 5" xfId="1389"/>
    <cellStyle name="Normal 12 15 6" xfId="1390"/>
    <cellStyle name="Normal 12 15 7" xfId="1391"/>
    <cellStyle name="Normal 12 15 8" xfId="1392"/>
    <cellStyle name="Normal 12 15 9" xfId="1393"/>
    <cellStyle name="Normal 12 15_Alumina Prices" xfId="1394"/>
    <cellStyle name="Normal 12 16" xfId="1395"/>
    <cellStyle name="Normal 12 16 10" xfId="1396"/>
    <cellStyle name="Normal 12 16 11" xfId="1397"/>
    <cellStyle name="Normal 12 16 12" xfId="1398"/>
    <cellStyle name="Normal 12 16 13" xfId="4039"/>
    <cellStyle name="Normal 12 16 2" xfId="1399"/>
    <cellStyle name="Normal 12 16 2 2" xfId="1400"/>
    <cellStyle name="Normal 12 16 2 3" xfId="4040"/>
    <cellStyle name="Normal 12 16 2_Alumina Prices" xfId="1401"/>
    <cellStyle name="Normal 12 16 3" xfId="1402"/>
    <cellStyle name="Normal 12 16 3 2" xfId="4041"/>
    <cellStyle name="Normal 12 16 3_Alumina Prices" xfId="4042"/>
    <cellStyle name="Normal 12 16 4" xfId="1403"/>
    <cellStyle name="Normal 12 16 5" xfId="1404"/>
    <cellStyle name="Normal 12 16 6" xfId="1405"/>
    <cellStyle name="Normal 12 16 7" xfId="1406"/>
    <cellStyle name="Normal 12 16 8" xfId="1407"/>
    <cellStyle name="Normal 12 16 9" xfId="1408"/>
    <cellStyle name="Normal 12 16_Alumina Prices" xfId="1409"/>
    <cellStyle name="Normal 12 17" xfId="1410"/>
    <cellStyle name="Normal 12 17 10" xfId="1411"/>
    <cellStyle name="Normal 12 17 11" xfId="1412"/>
    <cellStyle name="Normal 12 17 12" xfId="4043"/>
    <cellStyle name="Normal 12 17 2" xfId="1413"/>
    <cellStyle name="Normal 12 17 2 2" xfId="1414"/>
    <cellStyle name="Normal 12 17 2 3" xfId="4044"/>
    <cellStyle name="Normal 12 17 2_Alumina Prices" xfId="1415"/>
    <cellStyle name="Normal 12 17 3" xfId="1416"/>
    <cellStyle name="Normal 12 17 3 2" xfId="4045"/>
    <cellStyle name="Normal 12 17 3_Alumina Prices" xfId="4046"/>
    <cellStyle name="Normal 12 17 4" xfId="1417"/>
    <cellStyle name="Normal 12 17 5" xfId="1418"/>
    <cellStyle name="Normal 12 17 6" xfId="1419"/>
    <cellStyle name="Normal 12 17 7" xfId="1420"/>
    <cellStyle name="Normal 12 17 8" xfId="1421"/>
    <cellStyle name="Normal 12 17 9" xfId="1422"/>
    <cellStyle name="Normal 12 17_Alumina Prices" xfId="1423"/>
    <cellStyle name="Normal 12 18" xfId="1424"/>
    <cellStyle name="Normal 12 18 10" xfId="1425"/>
    <cellStyle name="Normal 12 18 11" xfId="1426"/>
    <cellStyle name="Normal 12 18 12" xfId="4047"/>
    <cellStyle name="Normal 12 18 2" xfId="1427"/>
    <cellStyle name="Normal 12 18 2 2" xfId="1428"/>
    <cellStyle name="Normal 12 18 2 3" xfId="4048"/>
    <cellStyle name="Normal 12 18 2_Alumina Prices" xfId="1429"/>
    <cellStyle name="Normal 12 18 3" xfId="1430"/>
    <cellStyle name="Normal 12 18 3 2" xfId="4049"/>
    <cellStyle name="Normal 12 18 3_Alumina Prices" xfId="4050"/>
    <cellStyle name="Normal 12 18 4" xfId="1431"/>
    <cellStyle name="Normal 12 18 5" xfId="1432"/>
    <cellStyle name="Normal 12 18 6" xfId="1433"/>
    <cellStyle name="Normal 12 18 7" xfId="1434"/>
    <cellStyle name="Normal 12 18 8" xfId="1435"/>
    <cellStyle name="Normal 12 18 9" xfId="1436"/>
    <cellStyle name="Normal 12 18_Alumina Prices" xfId="1437"/>
    <cellStyle name="Normal 12 19" xfId="1438"/>
    <cellStyle name="Normal 12 19 2" xfId="1439"/>
    <cellStyle name="Normal 12 19 2 2" xfId="1440"/>
    <cellStyle name="Normal 12 19 2 3" xfId="4051"/>
    <cellStyle name="Normal 12 19 2_Alumina Prices" xfId="1441"/>
    <cellStyle name="Normal 12 19 3" xfId="1442"/>
    <cellStyle name="Normal 12 19 3 2" xfId="4052"/>
    <cellStyle name="Normal 12 19 3_Alumina Prices" xfId="4053"/>
    <cellStyle name="Normal 12 19 4" xfId="1443"/>
    <cellStyle name="Normal 12 19 5" xfId="4054"/>
    <cellStyle name="Normal 12 19_Alumina Prices" xfId="1444"/>
    <cellStyle name="Normal 12 2" xfId="1445"/>
    <cellStyle name="Normal 12 2 10" xfId="1446"/>
    <cellStyle name="Normal 12 2 11" xfId="1447"/>
    <cellStyle name="Normal 12 2 12" xfId="1448"/>
    <cellStyle name="Normal 12 2 13" xfId="1449"/>
    <cellStyle name="Normal 12 2 14" xfId="1450"/>
    <cellStyle name="Normal 12 2 15" xfId="1451"/>
    <cellStyle name="Normal 12 2 16" xfId="1452"/>
    <cellStyle name="Normal 12 2 17" xfId="1453"/>
    <cellStyle name="Normal 12 2 18" xfId="1454"/>
    <cellStyle name="Normal 12 2 19" xfId="1455"/>
    <cellStyle name="Normal 12 2 2" xfId="1456"/>
    <cellStyle name="Normal 12 2 2 10" xfId="1457"/>
    <cellStyle name="Normal 12 2 2 11" xfId="4055"/>
    <cellStyle name="Normal 12 2 2 2" xfId="1458"/>
    <cellStyle name="Normal 12 2 2 2 2" xfId="1459"/>
    <cellStyle name="Normal 12 2 2 2 2 2" xfId="1460"/>
    <cellStyle name="Normal 12 2 2 2 2 3" xfId="4056"/>
    <cellStyle name="Normal 12 2 2 2 2_Alumina Prices" xfId="1461"/>
    <cellStyle name="Normal 12 2 2 2 3" xfId="1462"/>
    <cellStyle name="Normal 12 2 2 2 3 2" xfId="4057"/>
    <cellStyle name="Normal 12 2 2 2 3_Alumina Prices" xfId="4058"/>
    <cellStyle name="Normal 12 2 2 2 4" xfId="1463"/>
    <cellStyle name="Normal 12 2 2 2 5" xfId="1464"/>
    <cellStyle name="Normal 12 2 2 2 6" xfId="1465"/>
    <cellStyle name="Normal 12 2 2 2 7" xfId="4059"/>
    <cellStyle name="Normal 12 2 2 2_Alumina Prices" xfId="1466"/>
    <cellStyle name="Normal 12 2 2 3" xfId="1467"/>
    <cellStyle name="Normal 12 2 2 3 2" xfId="1468"/>
    <cellStyle name="Normal 12 2 2 3 3" xfId="4060"/>
    <cellStyle name="Normal 12 2 2 3_Alumina Prices" xfId="1469"/>
    <cellStyle name="Normal 12 2 2 4" xfId="1470"/>
    <cellStyle name="Normal 12 2 2 4 2" xfId="4061"/>
    <cellStyle name="Normal 12 2 2 4_Alumina Prices" xfId="4062"/>
    <cellStyle name="Normal 12 2 2 5" xfId="1471"/>
    <cellStyle name="Normal 12 2 2 6" xfId="1472"/>
    <cellStyle name="Normal 12 2 2 7" xfId="1473"/>
    <cellStyle name="Normal 12 2 2 8" xfId="1474"/>
    <cellStyle name="Normal 12 2 2 9" xfId="1475"/>
    <cellStyle name="Normal 12 2 2_Alumina Prices" xfId="1476"/>
    <cellStyle name="Normal 12 2 20" xfId="1477"/>
    <cellStyle name="Normal 12 2 21" xfId="1478"/>
    <cellStyle name="Normal 12 2 22" xfId="1479"/>
    <cellStyle name="Normal 12 2 23" xfId="1480"/>
    <cellStyle name="Normal 12 2 24" xfId="1481"/>
    <cellStyle name="Normal 12 2 25" xfId="4063"/>
    <cellStyle name="Normal 12 2 3" xfId="1482"/>
    <cellStyle name="Normal 12 2 3 2" xfId="1483"/>
    <cellStyle name="Normal 12 2 3 2 2" xfId="1484"/>
    <cellStyle name="Normal 12 2 3 2 3" xfId="4064"/>
    <cellStyle name="Normal 12 2 3 2_Alumina Prices" xfId="1485"/>
    <cellStyle name="Normal 12 2 3 3" xfId="1486"/>
    <cellStyle name="Normal 12 2 3 3 2" xfId="4065"/>
    <cellStyle name="Normal 12 2 3 3_Alumina Prices" xfId="4066"/>
    <cellStyle name="Normal 12 2 3 4" xfId="1487"/>
    <cellStyle name="Normal 12 2 3 5" xfId="1488"/>
    <cellStyle name="Normal 12 2 3 6" xfId="1489"/>
    <cellStyle name="Normal 12 2 3 7" xfId="1490"/>
    <cellStyle name="Normal 12 2 3 8" xfId="4067"/>
    <cellStyle name="Normal 12 2 3_Alumina Prices" xfId="1491"/>
    <cellStyle name="Normal 12 2 4" xfId="1492"/>
    <cellStyle name="Normal 12 2 4 2" xfId="1493"/>
    <cellStyle name="Normal 12 2 4 3" xfId="4068"/>
    <cellStyle name="Normal 12 2 4_Alumina Prices" xfId="1494"/>
    <cellStyle name="Normal 12 2 5" xfId="1495"/>
    <cellStyle name="Normal 12 2 5 2" xfId="4069"/>
    <cellStyle name="Normal 12 2 5_Alumina Prices" xfId="4070"/>
    <cellStyle name="Normal 12 2 6" xfId="1496"/>
    <cellStyle name="Normal 12 2 7" xfId="1497"/>
    <cellStyle name="Normal 12 2 8" xfId="1498"/>
    <cellStyle name="Normal 12 2 9" xfId="1499"/>
    <cellStyle name="Normal 12 2_Alumina Prices" xfId="1500"/>
    <cellStyle name="Normal 12 20" xfId="1501"/>
    <cellStyle name="Normal 12 20 2" xfId="1502"/>
    <cellStyle name="Normal 12 20 2 2" xfId="4071"/>
    <cellStyle name="Normal 12 20 2_Alumina Prices" xfId="4072"/>
    <cellStyle name="Normal 12 20 3" xfId="4073"/>
    <cellStyle name="Normal 12 20_Alumina Prices" xfId="1503"/>
    <cellStyle name="Normal 12 21" xfId="1504"/>
    <cellStyle name="Normal 12 22" xfId="1505"/>
    <cellStyle name="Normal 12 23" xfId="1506"/>
    <cellStyle name="Normal 12 24" xfId="1507"/>
    <cellStyle name="Normal 12 25" xfId="1508"/>
    <cellStyle name="Normal 12 26" xfId="1509"/>
    <cellStyle name="Normal 12 27" xfId="1510"/>
    <cellStyle name="Normal 12 28" xfId="1511"/>
    <cellStyle name="Normal 12 29" xfId="1512"/>
    <cellStyle name="Normal 12 3" xfId="1513"/>
    <cellStyle name="Normal 12 3 10" xfId="1514"/>
    <cellStyle name="Normal 12 3 11" xfId="1515"/>
    <cellStyle name="Normal 12 3 12" xfId="1516"/>
    <cellStyle name="Normal 12 3 13" xfId="1517"/>
    <cellStyle name="Normal 12 3 14" xfId="1518"/>
    <cellStyle name="Normal 12 3 15" xfId="1519"/>
    <cellStyle name="Normal 12 3 16" xfId="1520"/>
    <cellStyle name="Normal 12 3 17" xfId="1521"/>
    <cellStyle name="Normal 12 3 18" xfId="1522"/>
    <cellStyle name="Normal 12 3 19" xfId="1523"/>
    <cellStyle name="Normal 12 3 2" xfId="1524"/>
    <cellStyle name="Normal 12 3 2 2" xfId="1525"/>
    <cellStyle name="Normal 12 3 2 2 2" xfId="1526"/>
    <cellStyle name="Normal 12 3 2 2 3" xfId="4074"/>
    <cellStyle name="Normal 12 3 2 2_Alumina Prices" xfId="1527"/>
    <cellStyle name="Normal 12 3 2 3" xfId="1528"/>
    <cellStyle name="Normal 12 3 2 3 2" xfId="4075"/>
    <cellStyle name="Normal 12 3 2 3_Alumina Prices" xfId="4076"/>
    <cellStyle name="Normal 12 3 2 4" xfId="1529"/>
    <cellStyle name="Normal 12 3 2 5" xfId="1530"/>
    <cellStyle name="Normal 12 3 2 6" xfId="1531"/>
    <cellStyle name="Normal 12 3 2 7" xfId="1532"/>
    <cellStyle name="Normal 12 3 2 8" xfId="4077"/>
    <cellStyle name="Normal 12 3 2_Alumina Prices" xfId="1533"/>
    <cellStyle name="Normal 12 3 20" xfId="1534"/>
    <cellStyle name="Normal 12 3 21" xfId="1535"/>
    <cellStyle name="Normal 12 3 22" xfId="4078"/>
    <cellStyle name="Normal 12 3 3" xfId="1536"/>
    <cellStyle name="Normal 12 3 3 2" xfId="1537"/>
    <cellStyle name="Normal 12 3 3 3" xfId="4079"/>
    <cellStyle name="Normal 12 3 3_Alumina Prices" xfId="1538"/>
    <cellStyle name="Normal 12 3 4" xfId="1539"/>
    <cellStyle name="Normal 12 3 4 2" xfId="4080"/>
    <cellStyle name="Normal 12 3 4_Alumina Prices" xfId="4081"/>
    <cellStyle name="Normal 12 3 5" xfId="1540"/>
    <cellStyle name="Normal 12 3 6" xfId="1541"/>
    <cellStyle name="Normal 12 3 7" xfId="1542"/>
    <cellStyle name="Normal 12 3 8" xfId="1543"/>
    <cellStyle name="Normal 12 3 9" xfId="1544"/>
    <cellStyle name="Normal 12 3_Alumina Prices" xfId="1545"/>
    <cellStyle name="Normal 12 30" xfId="1546"/>
    <cellStyle name="Normal 12 31" xfId="1547"/>
    <cellStyle name="Normal 12 32" xfId="1548"/>
    <cellStyle name="Normal 12 33" xfId="1549"/>
    <cellStyle name="Normal 12 34" xfId="4082"/>
    <cellStyle name="Normal 12 4" xfId="1550"/>
    <cellStyle name="Normal 12 4 10" xfId="1551"/>
    <cellStyle name="Normal 12 4 11" xfId="1552"/>
    <cellStyle name="Normal 12 4 12" xfId="1553"/>
    <cellStyle name="Normal 12 4 13" xfId="1554"/>
    <cellStyle name="Normal 12 4 14" xfId="1555"/>
    <cellStyle name="Normal 12 4 15" xfId="1556"/>
    <cellStyle name="Normal 12 4 16" xfId="1557"/>
    <cellStyle name="Normal 12 4 17" xfId="1558"/>
    <cellStyle name="Normal 12 4 18" xfId="1559"/>
    <cellStyle name="Normal 12 4 19" xfId="1560"/>
    <cellStyle name="Normal 12 4 2" xfId="1561"/>
    <cellStyle name="Normal 12 4 2 2" xfId="1562"/>
    <cellStyle name="Normal 12 4 2 3" xfId="4083"/>
    <cellStyle name="Normal 12 4 2_Alumina Prices" xfId="1563"/>
    <cellStyle name="Normal 12 4 20" xfId="1564"/>
    <cellStyle name="Normal 12 4 21" xfId="4084"/>
    <cellStyle name="Normal 12 4 3" xfId="1565"/>
    <cellStyle name="Normal 12 4 3 2" xfId="4085"/>
    <cellStyle name="Normal 12 4 3_Alumina Prices" xfId="4086"/>
    <cellStyle name="Normal 12 4 4" xfId="1566"/>
    <cellStyle name="Normal 12 4 5" xfId="1567"/>
    <cellStyle name="Normal 12 4 6" xfId="1568"/>
    <cellStyle name="Normal 12 4 7" xfId="1569"/>
    <cellStyle name="Normal 12 4 8" xfId="1570"/>
    <cellStyle name="Normal 12 4 9" xfId="1571"/>
    <cellStyle name="Normal 12 4_Alumina Prices" xfId="1572"/>
    <cellStyle name="Normal 12 5" xfId="1573"/>
    <cellStyle name="Normal 12 5 10" xfId="1574"/>
    <cellStyle name="Normal 12 5 11" xfId="1575"/>
    <cellStyle name="Normal 12 5 12" xfId="1576"/>
    <cellStyle name="Normal 12 5 13" xfId="1577"/>
    <cellStyle name="Normal 12 5 14" xfId="1578"/>
    <cellStyle name="Normal 12 5 15" xfId="1579"/>
    <cellStyle name="Normal 12 5 16" xfId="1580"/>
    <cellStyle name="Normal 12 5 17" xfId="1581"/>
    <cellStyle name="Normal 12 5 18" xfId="1582"/>
    <cellStyle name="Normal 12 5 19" xfId="1583"/>
    <cellStyle name="Normal 12 5 2" xfId="1584"/>
    <cellStyle name="Normal 12 5 2 2" xfId="1585"/>
    <cellStyle name="Normal 12 5 2 3" xfId="4087"/>
    <cellStyle name="Normal 12 5 2_Alumina Prices" xfId="1586"/>
    <cellStyle name="Normal 12 5 20" xfId="1587"/>
    <cellStyle name="Normal 12 5 21" xfId="4088"/>
    <cellStyle name="Normal 12 5 3" xfId="1588"/>
    <cellStyle name="Normal 12 5 3 2" xfId="4089"/>
    <cellStyle name="Normal 12 5 3_Alumina Prices" xfId="4090"/>
    <cellStyle name="Normal 12 5 4" xfId="1589"/>
    <cellStyle name="Normal 12 5 5" xfId="1590"/>
    <cellStyle name="Normal 12 5 6" xfId="1591"/>
    <cellStyle name="Normal 12 5 7" xfId="1592"/>
    <cellStyle name="Normal 12 5 8" xfId="1593"/>
    <cellStyle name="Normal 12 5 9" xfId="1594"/>
    <cellStyle name="Normal 12 5_Alumina Prices" xfId="1595"/>
    <cellStyle name="Normal 12 6" xfId="1596"/>
    <cellStyle name="Normal 12 6 2" xfId="1597"/>
    <cellStyle name="Normal 12 6_Historic Nickel Prices" xfId="1598"/>
    <cellStyle name="Normal 12 7" xfId="1599"/>
    <cellStyle name="Normal 12 7 10" xfId="1600"/>
    <cellStyle name="Normal 12 7 11" xfId="1601"/>
    <cellStyle name="Normal 12 7 12" xfId="1602"/>
    <cellStyle name="Normal 12 7 13" xfId="1603"/>
    <cellStyle name="Normal 12 7 14" xfId="1604"/>
    <cellStyle name="Normal 12 7 15" xfId="1605"/>
    <cellStyle name="Normal 12 7 16" xfId="1606"/>
    <cellStyle name="Normal 12 7 17" xfId="1607"/>
    <cellStyle name="Normal 12 7 18" xfId="1608"/>
    <cellStyle name="Normal 12 7 19" xfId="1609"/>
    <cellStyle name="Normal 12 7 2" xfId="1610"/>
    <cellStyle name="Normal 12 7 2 2" xfId="1611"/>
    <cellStyle name="Normal 12 7 2 3" xfId="4091"/>
    <cellStyle name="Normal 12 7 2_Alumina Prices" xfId="1612"/>
    <cellStyle name="Normal 12 7 20" xfId="4092"/>
    <cellStyle name="Normal 12 7 3" xfId="1613"/>
    <cellStyle name="Normal 12 7 3 2" xfId="4093"/>
    <cellStyle name="Normal 12 7 3_Alumina Prices" xfId="4094"/>
    <cellStyle name="Normal 12 7 4" xfId="1614"/>
    <cellStyle name="Normal 12 7 5" xfId="1615"/>
    <cellStyle name="Normal 12 7 6" xfId="1616"/>
    <cellStyle name="Normal 12 7 7" xfId="1617"/>
    <cellStyle name="Normal 12 7 8" xfId="1618"/>
    <cellStyle name="Normal 12 7 9" xfId="1619"/>
    <cellStyle name="Normal 12 7_Alumina Prices" xfId="1620"/>
    <cellStyle name="Normal 12 8" xfId="1621"/>
    <cellStyle name="Normal 12 8 10" xfId="1622"/>
    <cellStyle name="Normal 12 8 11" xfId="1623"/>
    <cellStyle name="Normal 12 8 12" xfId="1624"/>
    <cellStyle name="Normal 12 8 13" xfId="1625"/>
    <cellStyle name="Normal 12 8 14" xfId="1626"/>
    <cellStyle name="Normal 12 8 15" xfId="1627"/>
    <cellStyle name="Normal 12 8 16" xfId="1628"/>
    <cellStyle name="Normal 12 8 17" xfId="1629"/>
    <cellStyle name="Normal 12 8 18" xfId="1630"/>
    <cellStyle name="Normal 12 8 19" xfId="1631"/>
    <cellStyle name="Normal 12 8 2" xfId="1632"/>
    <cellStyle name="Normal 12 8 2 2" xfId="1633"/>
    <cellStyle name="Normal 12 8 2 3" xfId="4095"/>
    <cellStyle name="Normal 12 8 2_Alumina Prices" xfId="1634"/>
    <cellStyle name="Normal 12 8 20" xfId="4096"/>
    <cellStyle name="Normal 12 8 3" xfId="1635"/>
    <cellStyle name="Normal 12 8 3 2" xfId="4097"/>
    <cellStyle name="Normal 12 8 3_Alumina Prices" xfId="4098"/>
    <cellStyle name="Normal 12 8 4" xfId="1636"/>
    <cellStyle name="Normal 12 8 5" xfId="1637"/>
    <cellStyle name="Normal 12 8 6" xfId="1638"/>
    <cellStyle name="Normal 12 8 7" xfId="1639"/>
    <cellStyle name="Normal 12 8 8" xfId="1640"/>
    <cellStyle name="Normal 12 8 9" xfId="1641"/>
    <cellStyle name="Normal 12 8_Alumina Prices" xfId="1642"/>
    <cellStyle name="Normal 12 9" xfId="1643"/>
    <cellStyle name="Normal 12 9 10" xfId="1644"/>
    <cellStyle name="Normal 12 9 11" xfId="1645"/>
    <cellStyle name="Normal 12 9 12" xfId="1646"/>
    <cellStyle name="Normal 12 9 13" xfId="1647"/>
    <cellStyle name="Normal 12 9 14" xfId="1648"/>
    <cellStyle name="Normal 12 9 15" xfId="1649"/>
    <cellStyle name="Normal 12 9 16" xfId="1650"/>
    <cellStyle name="Normal 12 9 17" xfId="1651"/>
    <cellStyle name="Normal 12 9 18" xfId="1652"/>
    <cellStyle name="Normal 12 9 19" xfId="4099"/>
    <cellStyle name="Normal 12 9 2" xfId="1653"/>
    <cellStyle name="Normal 12 9 2 2" xfId="1654"/>
    <cellStyle name="Normal 12 9 2 3" xfId="4100"/>
    <cellStyle name="Normal 12 9 2_Alumina Prices" xfId="1655"/>
    <cellStyle name="Normal 12 9 3" xfId="1656"/>
    <cellStyle name="Normal 12 9 3 2" xfId="4101"/>
    <cellStyle name="Normal 12 9 3_Alumina Prices" xfId="4102"/>
    <cellStyle name="Normal 12 9 4" xfId="1657"/>
    <cellStyle name="Normal 12 9 5" xfId="1658"/>
    <cellStyle name="Normal 12 9 6" xfId="1659"/>
    <cellStyle name="Normal 12 9 7" xfId="1660"/>
    <cellStyle name="Normal 12 9 8" xfId="1661"/>
    <cellStyle name="Normal 12 9 9" xfId="1662"/>
    <cellStyle name="Normal 12 9_Alumina Prices" xfId="1663"/>
    <cellStyle name="Normal 12_Alumina Prices" xfId="1664"/>
    <cellStyle name="Normal 120" xfId="1665"/>
    <cellStyle name="Normal 121" xfId="1666"/>
    <cellStyle name="Normal 122" xfId="1667"/>
    <cellStyle name="Normal 123" xfId="1668"/>
    <cellStyle name="Normal 124" xfId="1669"/>
    <cellStyle name="Normal 125" xfId="1670"/>
    <cellStyle name="Normal 126" xfId="1671"/>
    <cellStyle name="Normal 127" xfId="1672"/>
    <cellStyle name="Normal 128" xfId="1673"/>
    <cellStyle name="Normal 129" xfId="1674"/>
    <cellStyle name="Normal 13" xfId="1675"/>
    <cellStyle name="Normal 13 10" xfId="1676"/>
    <cellStyle name="Normal 13 2" xfId="1677"/>
    <cellStyle name="Normal 13 2 2" xfId="1678"/>
    <cellStyle name="Normal 13 2_Base Metals Prices" xfId="1679"/>
    <cellStyle name="Normal 13 3" xfId="1680"/>
    <cellStyle name="Normal 13 3 2" xfId="1681"/>
    <cellStyle name="Normal 13 3_Base Metals Prices" xfId="1682"/>
    <cellStyle name="Normal 13 4" xfId="1683"/>
    <cellStyle name="Normal 13 5" xfId="1684"/>
    <cellStyle name="Normal 13 5 2" xfId="1685"/>
    <cellStyle name="Normal 13 5_Base Metals Prices" xfId="1686"/>
    <cellStyle name="Normal 13 6" xfId="1687"/>
    <cellStyle name="Normal 13 6 2" xfId="1688"/>
    <cellStyle name="Normal 13 6_Gold Price" xfId="1689"/>
    <cellStyle name="Normal 13 7" xfId="1690"/>
    <cellStyle name="Normal 13 7 2" xfId="1691"/>
    <cellStyle name="Normal 13 7_Base Metals Prices" xfId="1692"/>
    <cellStyle name="Normal 13 8" xfId="1693"/>
    <cellStyle name="Normal 13 9" xfId="1694"/>
    <cellStyle name="Normal 13 9 2" xfId="1695"/>
    <cellStyle name="Normal 13 9_Alumina Prices" xfId="1696"/>
    <cellStyle name="Normal 13_Historic Nickel Prices" xfId="1697"/>
    <cellStyle name="Normal 130" xfId="1698"/>
    <cellStyle name="Normal 131" xfId="1699"/>
    <cellStyle name="Normal 132" xfId="1700"/>
    <cellStyle name="Normal 133" xfId="1701"/>
    <cellStyle name="Normal 134" xfId="1702"/>
    <cellStyle name="Normal 135" xfId="1703"/>
    <cellStyle name="Normal 136" xfId="1704"/>
    <cellStyle name="Normal 137" xfId="1705"/>
    <cellStyle name="Normal 138" xfId="1706"/>
    <cellStyle name="Normal 139" xfId="1707"/>
    <cellStyle name="Normal 14" xfId="1708"/>
    <cellStyle name="Normal 14 2" xfId="1709"/>
    <cellStyle name="Normal 14 3" xfId="1710"/>
    <cellStyle name="Normal 140" xfId="1711"/>
    <cellStyle name="Normal 141" xfId="1712"/>
    <cellStyle name="Normal 142" xfId="4103"/>
    <cellStyle name="Normal 143" xfId="4104"/>
    <cellStyle name="Normal 144" xfId="4105"/>
    <cellStyle name="Normal 145" xfId="4106"/>
    <cellStyle name="Normal 146" xfId="4107"/>
    <cellStyle name="Normal 147" xfId="4638"/>
    <cellStyle name="Normal 15" xfId="1713"/>
    <cellStyle name="Normal 15 2" xfId="1714"/>
    <cellStyle name="Normal 15 3" xfId="1715"/>
    <cellStyle name="Normal 16" xfId="1716"/>
    <cellStyle name="Normal 16 2" xfId="1717"/>
    <cellStyle name="Normal 16 2 2" xfId="1718"/>
    <cellStyle name="Normal 16 2_Historic Nickel Prices" xfId="1719"/>
    <cellStyle name="Normal 16 3" xfId="1720"/>
    <cellStyle name="Normal 16_Historic Nickel Prices" xfId="1721"/>
    <cellStyle name="Normal 17" xfId="1722"/>
    <cellStyle name="Normal 17 2" xfId="1723"/>
    <cellStyle name="Normal 17 2 2" xfId="1724"/>
    <cellStyle name="Normal 17 2_Historic Nickel Prices" xfId="1725"/>
    <cellStyle name="Normal 17 3" xfId="1726"/>
    <cellStyle name="Normal 17 3 2" xfId="1727"/>
    <cellStyle name="Normal 17 3_Alumina Prices" xfId="1728"/>
    <cellStyle name="Normal 17_Historic Nickel Prices" xfId="1729"/>
    <cellStyle name="Normal 18" xfId="1730"/>
    <cellStyle name="Normal 18 2" xfId="1731"/>
    <cellStyle name="Normal 18 2 2" xfId="1732"/>
    <cellStyle name="Normal 18 2_Historic Nickel Prices" xfId="1733"/>
    <cellStyle name="Normal 18 3" xfId="1734"/>
    <cellStyle name="Normal 18_Historic Nickel Prices" xfId="1735"/>
    <cellStyle name="Normal 19" xfId="1736"/>
    <cellStyle name="Normal 19 2" xfId="1737"/>
    <cellStyle name="Normal 19 2 2" xfId="1738"/>
    <cellStyle name="Normal 19 2_Historic Nickel Prices" xfId="1739"/>
    <cellStyle name="Normal 19 3" xfId="1740"/>
    <cellStyle name="Normal 19_Base Metals Prices" xfId="1741"/>
    <cellStyle name="Normal 2" xfId="4"/>
    <cellStyle name="Normal 2 10" xfId="1742"/>
    <cellStyle name="Normal 2 11" xfId="1743"/>
    <cellStyle name="Normal 2 12" xfId="3675"/>
    <cellStyle name="Normal 2 2" xfId="22"/>
    <cellStyle name="Normal 2 2 2" xfId="1744"/>
    <cellStyle name="Normal 2 2 2 2" xfId="1745"/>
    <cellStyle name="Normal 2 2 2 2 2" xfId="1746"/>
    <cellStyle name="Normal 2 2 2 2_Alumina Prices" xfId="1747"/>
    <cellStyle name="Normal 2 2 2 3" xfId="1748"/>
    <cellStyle name="Normal 2 2 2_Alumina Prices" xfId="1749"/>
    <cellStyle name="Normal 2 2 3" xfId="1750"/>
    <cellStyle name="Normal 2 2 3 10" xfId="1751"/>
    <cellStyle name="Normal 2 2 3 11" xfId="1752"/>
    <cellStyle name="Normal 2 2 3 12" xfId="1753"/>
    <cellStyle name="Normal 2 2 3 13" xfId="4108"/>
    <cellStyle name="Normal 2 2 3 2" xfId="1754"/>
    <cellStyle name="Normal 2 2 3 2 10" xfId="1755"/>
    <cellStyle name="Normal 2 2 3 2 11" xfId="1756"/>
    <cellStyle name="Normal 2 2 3 2 12" xfId="4109"/>
    <cellStyle name="Normal 2 2 3 2 2" xfId="1757"/>
    <cellStyle name="Normal 2 2 3 2 2 10" xfId="1758"/>
    <cellStyle name="Normal 2 2 3 2 2 11" xfId="4110"/>
    <cellStyle name="Normal 2 2 3 2 2 2" xfId="1759"/>
    <cellStyle name="Normal 2 2 3 2 2 2 2" xfId="1760"/>
    <cellStyle name="Normal 2 2 3 2 2 2 2 2" xfId="1761"/>
    <cellStyle name="Normal 2 2 3 2 2 2 2 3" xfId="4111"/>
    <cellStyle name="Normal 2 2 3 2 2 2 2_Alumina Prices" xfId="1762"/>
    <cellStyle name="Normal 2 2 3 2 2 2 3" xfId="1763"/>
    <cellStyle name="Normal 2 2 3 2 2 2 3 2" xfId="4112"/>
    <cellStyle name="Normal 2 2 3 2 2 2 3_Alumina Prices" xfId="4113"/>
    <cellStyle name="Normal 2 2 3 2 2 2 4" xfId="1764"/>
    <cellStyle name="Normal 2 2 3 2 2 2 5" xfId="1765"/>
    <cellStyle name="Normal 2 2 3 2 2 2 6" xfId="1766"/>
    <cellStyle name="Normal 2 2 3 2 2 2 7" xfId="4114"/>
    <cellStyle name="Normal 2 2 3 2 2 2_Alumina Prices" xfId="1767"/>
    <cellStyle name="Normal 2 2 3 2 2 3" xfId="1768"/>
    <cellStyle name="Normal 2 2 3 2 2 3 2" xfId="1769"/>
    <cellStyle name="Normal 2 2 3 2 2 3 3" xfId="4115"/>
    <cellStyle name="Normal 2 2 3 2 2 3_Alumina Prices" xfId="1770"/>
    <cellStyle name="Normal 2 2 3 2 2 4" xfId="1771"/>
    <cellStyle name="Normal 2 2 3 2 2 4 2" xfId="4116"/>
    <cellStyle name="Normal 2 2 3 2 2 4_Alumina Prices" xfId="4117"/>
    <cellStyle name="Normal 2 2 3 2 2 5" xfId="1772"/>
    <cellStyle name="Normal 2 2 3 2 2 6" xfId="1773"/>
    <cellStyle name="Normal 2 2 3 2 2 7" xfId="1774"/>
    <cellStyle name="Normal 2 2 3 2 2 8" xfId="1775"/>
    <cellStyle name="Normal 2 2 3 2 2 9" xfId="1776"/>
    <cellStyle name="Normal 2 2 3 2 2_Alumina Prices" xfId="1777"/>
    <cellStyle name="Normal 2 2 3 2 3" xfId="1778"/>
    <cellStyle name="Normal 2 2 3 2 3 2" xfId="1779"/>
    <cellStyle name="Normal 2 2 3 2 3 2 2" xfId="1780"/>
    <cellStyle name="Normal 2 2 3 2 3 2 3" xfId="4118"/>
    <cellStyle name="Normal 2 2 3 2 3 2_Alumina Prices" xfId="1781"/>
    <cellStyle name="Normal 2 2 3 2 3 3" xfId="1782"/>
    <cellStyle name="Normal 2 2 3 2 3 3 2" xfId="4119"/>
    <cellStyle name="Normal 2 2 3 2 3 3_Alumina Prices" xfId="4120"/>
    <cellStyle name="Normal 2 2 3 2 3 4" xfId="1783"/>
    <cellStyle name="Normal 2 2 3 2 3 5" xfId="1784"/>
    <cellStyle name="Normal 2 2 3 2 3 6" xfId="1785"/>
    <cellStyle name="Normal 2 2 3 2 3 7" xfId="4121"/>
    <cellStyle name="Normal 2 2 3 2 3_Alumina Prices" xfId="1786"/>
    <cellStyle name="Normal 2 2 3 2 4" xfId="1787"/>
    <cellStyle name="Normal 2 2 3 2 4 2" xfId="1788"/>
    <cellStyle name="Normal 2 2 3 2 4 3" xfId="4122"/>
    <cellStyle name="Normal 2 2 3 2 4_Alumina Prices" xfId="1789"/>
    <cellStyle name="Normal 2 2 3 2 5" xfId="1790"/>
    <cellStyle name="Normal 2 2 3 2 5 2" xfId="4123"/>
    <cellStyle name="Normal 2 2 3 2 5_Alumina Prices" xfId="4124"/>
    <cellStyle name="Normal 2 2 3 2 6" xfId="1791"/>
    <cellStyle name="Normal 2 2 3 2 7" xfId="1792"/>
    <cellStyle name="Normal 2 2 3 2 8" xfId="1793"/>
    <cellStyle name="Normal 2 2 3 2 9" xfId="1794"/>
    <cellStyle name="Normal 2 2 3 2_Alumina Prices" xfId="1795"/>
    <cellStyle name="Normal 2 2 3 3" xfId="1796"/>
    <cellStyle name="Normal 2 2 3 3 10" xfId="1797"/>
    <cellStyle name="Normal 2 2 3 3 11" xfId="4125"/>
    <cellStyle name="Normal 2 2 3 3 2" xfId="1798"/>
    <cellStyle name="Normal 2 2 3 3 2 2" xfId="1799"/>
    <cellStyle name="Normal 2 2 3 3 2 2 2" xfId="1800"/>
    <cellStyle name="Normal 2 2 3 3 2 2 3" xfId="4126"/>
    <cellStyle name="Normal 2 2 3 3 2 2_Alumina Prices" xfId="1801"/>
    <cellStyle name="Normal 2 2 3 3 2 3" xfId="1802"/>
    <cellStyle name="Normal 2 2 3 3 2 3 2" xfId="4127"/>
    <cellStyle name="Normal 2 2 3 3 2 3_Alumina Prices" xfId="4128"/>
    <cellStyle name="Normal 2 2 3 3 2 4" xfId="1803"/>
    <cellStyle name="Normal 2 2 3 3 2 5" xfId="1804"/>
    <cellStyle name="Normal 2 2 3 3 2 6" xfId="1805"/>
    <cellStyle name="Normal 2 2 3 3 2 7" xfId="4129"/>
    <cellStyle name="Normal 2 2 3 3 2_Alumina Prices" xfId="1806"/>
    <cellStyle name="Normal 2 2 3 3 3" xfId="1807"/>
    <cellStyle name="Normal 2 2 3 3 3 2" xfId="1808"/>
    <cellStyle name="Normal 2 2 3 3 3 3" xfId="4130"/>
    <cellStyle name="Normal 2 2 3 3 3_Alumina Prices" xfId="1809"/>
    <cellStyle name="Normal 2 2 3 3 4" xfId="1810"/>
    <cellStyle name="Normal 2 2 3 3 4 2" xfId="4131"/>
    <cellStyle name="Normal 2 2 3 3 4_Alumina Prices" xfId="4132"/>
    <cellStyle name="Normal 2 2 3 3 5" xfId="1811"/>
    <cellStyle name="Normal 2 2 3 3 6" xfId="1812"/>
    <cellStyle name="Normal 2 2 3 3 7" xfId="1813"/>
    <cellStyle name="Normal 2 2 3 3 8" xfId="1814"/>
    <cellStyle name="Normal 2 2 3 3 9" xfId="1815"/>
    <cellStyle name="Normal 2 2 3 3_Alumina Prices" xfId="1816"/>
    <cellStyle name="Normal 2 2 3 4" xfId="1817"/>
    <cellStyle name="Normal 2 2 3 4 2" xfId="1818"/>
    <cellStyle name="Normal 2 2 3 4 2 2" xfId="1819"/>
    <cellStyle name="Normal 2 2 3 4 2 3" xfId="4133"/>
    <cellStyle name="Normal 2 2 3 4 2_Alumina Prices" xfId="1820"/>
    <cellStyle name="Normal 2 2 3 4 3" xfId="1821"/>
    <cellStyle name="Normal 2 2 3 4 3 2" xfId="4134"/>
    <cellStyle name="Normal 2 2 3 4 3_Alumina Prices" xfId="4135"/>
    <cellStyle name="Normal 2 2 3 4 4" xfId="1822"/>
    <cellStyle name="Normal 2 2 3 4 5" xfId="1823"/>
    <cellStyle name="Normal 2 2 3 4 6" xfId="1824"/>
    <cellStyle name="Normal 2 2 3 4 7" xfId="4136"/>
    <cellStyle name="Normal 2 2 3 4_Alumina Prices" xfId="1825"/>
    <cellStyle name="Normal 2 2 3 5" xfId="1826"/>
    <cellStyle name="Normal 2 2 3 5 2" xfId="1827"/>
    <cellStyle name="Normal 2 2 3 5 3" xfId="4137"/>
    <cellStyle name="Normal 2 2 3 5_Alumina Prices" xfId="1828"/>
    <cellStyle name="Normal 2 2 3 6" xfId="1829"/>
    <cellStyle name="Normal 2 2 3 6 2" xfId="4138"/>
    <cellStyle name="Normal 2 2 3 6_Alumina Prices" xfId="4139"/>
    <cellStyle name="Normal 2 2 3 7" xfId="1830"/>
    <cellStyle name="Normal 2 2 3 8" xfId="1831"/>
    <cellStyle name="Normal 2 2 3 9" xfId="1832"/>
    <cellStyle name="Normal 2 2 3_Alumina Prices" xfId="1833"/>
    <cellStyle name="Normal 2 2 4" xfId="1834"/>
    <cellStyle name="Normal 2 2 4 10" xfId="1835"/>
    <cellStyle name="Normal 2 2 4 11" xfId="1836"/>
    <cellStyle name="Normal 2 2 4 12" xfId="4140"/>
    <cellStyle name="Normal 2 2 4 2" xfId="1837"/>
    <cellStyle name="Normal 2 2 4 2 10" xfId="1838"/>
    <cellStyle name="Normal 2 2 4 2 11" xfId="4141"/>
    <cellStyle name="Normal 2 2 4 2 2" xfId="1839"/>
    <cellStyle name="Normal 2 2 4 2 2 2" xfId="1840"/>
    <cellStyle name="Normal 2 2 4 2 2 2 2" xfId="1841"/>
    <cellStyle name="Normal 2 2 4 2 2 2 3" xfId="4142"/>
    <cellStyle name="Normal 2 2 4 2 2 2_Alumina Prices" xfId="1842"/>
    <cellStyle name="Normal 2 2 4 2 2 3" xfId="1843"/>
    <cellStyle name="Normal 2 2 4 2 2 3 2" xfId="4143"/>
    <cellStyle name="Normal 2 2 4 2 2 3_Alumina Prices" xfId="4144"/>
    <cellStyle name="Normal 2 2 4 2 2 4" xfId="1844"/>
    <cellStyle name="Normal 2 2 4 2 2 5" xfId="1845"/>
    <cellStyle name="Normal 2 2 4 2 2 6" xfId="1846"/>
    <cellStyle name="Normal 2 2 4 2 2 7" xfId="4145"/>
    <cellStyle name="Normal 2 2 4 2 2_Alumina Prices" xfId="1847"/>
    <cellStyle name="Normal 2 2 4 2 3" xfId="1848"/>
    <cellStyle name="Normal 2 2 4 2 3 2" xfId="1849"/>
    <cellStyle name="Normal 2 2 4 2 3 3" xfId="4146"/>
    <cellStyle name="Normal 2 2 4 2 3_Alumina Prices" xfId="1850"/>
    <cellStyle name="Normal 2 2 4 2 4" xfId="1851"/>
    <cellStyle name="Normal 2 2 4 2 4 2" xfId="4147"/>
    <cellStyle name="Normal 2 2 4 2 4_Alumina Prices" xfId="4148"/>
    <cellStyle name="Normal 2 2 4 2 5" xfId="1852"/>
    <cellStyle name="Normal 2 2 4 2 6" xfId="1853"/>
    <cellStyle name="Normal 2 2 4 2 7" xfId="1854"/>
    <cellStyle name="Normal 2 2 4 2 8" xfId="1855"/>
    <cellStyle name="Normal 2 2 4 2 9" xfId="1856"/>
    <cellStyle name="Normal 2 2 4 2_Alumina Prices" xfId="1857"/>
    <cellStyle name="Normal 2 2 4 3" xfId="1858"/>
    <cellStyle name="Normal 2 2 4 3 2" xfId="1859"/>
    <cellStyle name="Normal 2 2 4 3 2 2" xfId="1860"/>
    <cellStyle name="Normal 2 2 4 3 2 3" xfId="4149"/>
    <cellStyle name="Normal 2 2 4 3 2_Alumina Prices" xfId="1861"/>
    <cellStyle name="Normal 2 2 4 3 3" xfId="1862"/>
    <cellStyle name="Normal 2 2 4 3 3 2" xfId="4150"/>
    <cellStyle name="Normal 2 2 4 3 3_Alumina Prices" xfId="4151"/>
    <cellStyle name="Normal 2 2 4 3 4" xfId="1863"/>
    <cellStyle name="Normal 2 2 4 3 5" xfId="1864"/>
    <cellStyle name="Normal 2 2 4 3 6" xfId="1865"/>
    <cellStyle name="Normal 2 2 4 3 7" xfId="4152"/>
    <cellStyle name="Normal 2 2 4 3_Alumina Prices" xfId="1866"/>
    <cellStyle name="Normal 2 2 4 4" xfId="1867"/>
    <cellStyle name="Normal 2 2 4 4 2" xfId="1868"/>
    <cellStyle name="Normal 2 2 4 4 3" xfId="4153"/>
    <cellStyle name="Normal 2 2 4 4_Alumina Prices" xfId="1869"/>
    <cellStyle name="Normal 2 2 4 5" xfId="1870"/>
    <cellStyle name="Normal 2 2 4 5 2" xfId="4154"/>
    <cellStyle name="Normal 2 2 4 5_Alumina Prices" xfId="4155"/>
    <cellStyle name="Normal 2 2 4 6" xfId="1871"/>
    <cellStyle name="Normal 2 2 4 7" xfId="1872"/>
    <cellStyle name="Normal 2 2 4 8" xfId="1873"/>
    <cellStyle name="Normal 2 2 4 9" xfId="1874"/>
    <cellStyle name="Normal 2 2 4_Alumina Prices" xfId="1875"/>
    <cellStyle name="Normal 2 2 5" xfId="1876"/>
    <cellStyle name="Normal 2 2 5 10" xfId="1877"/>
    <cellStyle name="Normal 2 2 5 11" xfId="4156"/>
    <cellStyle name="Normal 2 2 5 2" xfId="1878"/>
    <cellStyle name="Normal 2 2 5 2 2" xfId="1879"/>
    <cellStyle name="Normal 2 2 5 2 2 2" xfId="1880"/>
    <cellStyle name="Normal 2 2 5 2 2 3" xfId="4157"/>
    <cellStyle name="Normal 2 2 5 2 2_Alumina Prices" xfId="1881"/>
    <cellStyle name="Normal 2 2 5 2 3" xfId="1882"/>
    <cellStyle name="Normal 2 2 5 2 3 2" xfId="4158"/>
    <cellStyle name="Normal 2 2 5 2 3_Alumina Prices" xfId="4159"/>
    <cellStyle name="Normal 2 2 5 2 4" xfId="1883"/>
    <cellStyle name="Normal 2 2 5 2 5" xfId="1884"/>
    <cellStyle name="Normal 2 2 5 2 6" xfId="1885"/>
    <cellStyle name="Normal 2 2 5 2 7" xfId="4160"/>
    <cellStyle name="Normal 2 2 5 2_Alumina Prices" xfId="1886"/>
    <cellStyle name="Normal 2 2 5 3" xfId="1887"/>
    <cellStyle name="Normal 2 2 5 3 2" xfId="1888"/>
    <cellStyle name="Normal 2 2 5 3 3" xfId="4161"/>
    <cellStyle name="Normal 2 2 5 3_Alumina Prices" xfId="1889"/>
    <cellStyle name="Normal 2 2 5 4" xfId="1890"/>
    <cellStyle name="Normal 2 2 5 4 2" xfId="4162"/>
    <cellStyle name="Normal 2 2 5 4_Alumina Prices" xfId="4163"/>
    <cellStyle name="Normal 2 2 5 5" xfId="1891"/>
    <cellStyle name="Normal 2 2 5 6" xfId="1892"/>
    <cellStyle name="Normal 2 2 5 7" xfId="1893"/>
    <cellStyle name="Normal 2 2 5 8" xfId="1894"/>
    <cellStyle name="Normal 2 2 5 9" xfId="1895"/>
    <cellStyle name="Normal 2 2 5_Alumina Prices" xfId="1896"/>
    <cellStyle name="Normal 2 2 6" xfId="1897"/>
    <cellStyle name="Normal 2 2 6 2" xfId="1898"/>
    <cellStyle name="Normal 2 2 6 2 2" xfId="1899"/>
    <cellStyle name="Normal 2 2 6 2 3" xfId="4164"/>
    <cellStyle name="Normal 2 2 6 2_Alumina Prices" xfId="1900"/>
    <cellStyle name="Normal 2 2 6 3" xfId="1901"/>
    <cellStyle name="Normal 2 2 6 3 2" xfId="4165"/>
    <cellStyle name="Normal 2 2 6 3_Alumina Prices" xfId="4166"/>
    <cellStyle name="Normal 2 2 6 4" xfId="1902"/>
    <cellStyle name="Normal 2 2 6 5" xfId="1903"/>
    <cellStyle name="Normal 2 2 6 6" xfId="1904"/>
    <cellStyle name="Normal 2 2 6 7" xfId="4167"/>
    <cellStyle name="Normal 2 2 6_Alumina Prices" xfId="1905"/>
    <cellStyle name="Normal 2 2 7" xfId="1906"/>
    <cellStyle name="Normal 2 2 7 2" xfId="1907"/>
    <cellStyle name="Normal 2 2 7_Alumina Prices" xfId="1908"/>
    <cellStyle name="Normal 2 2 8" xfId="1909"/>
    <cellStyle name="Normal 2 2 9" xfId="1910"/>
    <cellStyle name="Normal 2 2_Base Metals Prices" xfId="1911"/>
    <cellStyle name="Normal 2 3" xfId="24"/>
    <cellStyle name="Normal 2 3 2" xfId="1912"/>
    <cellStyle name="Normal 2 3_Base Metals Prices" xfId="1913"/>
    <cellStyle name="Normal 2 4" xfId="1914"/>
    <cellStyle name="Normal 2 4 10" xfId="1915"/>
    <cellStyle name="Normal 2 4 11" xfId="1916"/>
    <cellStyle name="Normal 2 4 12" xfId="1917"/>
    <cellStyle name="Normal 2 4 13" xfId="1918"/>
    <cellStyle name="Normal 2 4 14" xfId="1919"/>
    <cellStyle name="Normal 2 4 15" xfId="1920"/>
    <cellStyle name="Normal 2 4 16" xfId="1921"/>
    <cellStyle name="Normal 2 4 17" xfId="1922"/>
    <cellStyle name="Normal 2 4 18" xfId="1923"/>
    <cellStyle name="Normal 2 4 19" xfId="4168"/>
    <cellStyle name="Normal 2 4 2" xfId="1924"/>
    <cellStyle name="Normal 2 4 2 10" xfId="1925"/>
    <cellStyle name="Normal 2 4 2 11" xfId="1926"/>
    <cellStyle name="Normal 2 4 2 2" xfId="1927"/>
    <cellStyle name="Normal 2 4 2 2 10" xfId="1928"/>
    <cellStyle name="Normal 2 4 2 2 11" xfId="1929"/>
    <cellStyle name="Normal 2 4 2 2 12" xfId="4169"/>
    <cellStyle name="Normal 2 4 2 2 2" xfId="1930"/>
    <cellStyle name="Normal 2 4 2 2 2 10" xfId="1931"/>
    <cellStyle name="Normal 2 4 2 2 2 11" xfId="4170"/>
    <cellStyle name="Normal 2 4 2 2 2 2" xfId="1932"/>
    <cellStyle name="Normal 2 4 2 2 2 2 2" xfId="1933"/>
    <cellStyle name="Normal 2 4 2 2 2 2 2 2" xfId="1934"/>
    <cellStyle name="Normal 2 4 2 2 2 2 2 3" xfId="4171"/>
    <cellStyle name="Normal 2 4 2 2 2 2 2_Alumina Prices" xfId="1935"/>
    <cellStyle name="Normal 2 4 2 2 2 2 3" xfId="1936"/>
    <cellStyle name="Normal 2 4 2 2 2 2 3 2" xfId="4172"/>
    <cellStyle name="Normal 2 4 2 2 2 2 3_Alumina Prices" xfId="4173"/>
    <cellStyle name="Normal 2 4 2 2 2 2 4" xfId="1937"/>
    <cellStyle name="Normal 2 4 2 2 2 2 5" xfId="1938"/>
    <cellStyle name="Normal 2 4 2 2 2 2 6" xfId="1939"/>
    <cellStyle name="Normal 2 4 2 2 2 2 7" xfId="4174"/>
    <cellStyle name="Normal 2 4 2 2 2 2_Alumina Prices" xfId="1940"/>
    <cellStyle name="Normal 2 4 2 2 2 3" xfId="1941"/>
    <cellStyle name="Normal 2 4 2 2 2 3 2" xfId="1942"/>
    <cellStyle name="Normal 2 4 2 2 2 3 3" xfId="4175"/>
    <cellStyle name="Normal 2 4 2 2 2 3_Alumina Prices" xfId="1943"/>
    <cellStyle name="Normal 2 4 2 2 2 4" xfId="1944"/>
    <cellStyle name="Normal 2 4 2 2 2 4 2" xfId="4176"/>
    <cellStyle name="Normal 2 4 2 2 2 4_Alumina Prices" xfId="4177"/>
    <cellStyle name="Normal 2 4 2 2 2 5" xfId="1945"/>
    <cellStyle name="Normal 2 4 2 2 2 6" xfId="1946"/>
    <cellStyle name="Normal 2 4 2 2 2 7" xfId="1947"/>
    <cellStyle name="Normal 2 4 2 2 2 8" xfId="1948"/>
    <cellStyle name="Normal 2 4 2 2 2 9" xfId="1949"/>
    <cellStyle name="Normal 2 4 2 2 2_Alumina Prices" xfId="1950"/>
    <cellStyle name="Normal 2 4 2 2 3" xfId="1951"/>
    <cellStyle name="Normal 2 4 2 2 3 2" xfId="1952"/>
    <cellStyle name="Normal 2 4 2 2 3 2 2" xfId="1953"/>
    <cellStyle name="Normal 2 4 2 2 3 2 3" xfId="4178"/>
    <cellStyle name="Normal 2 4 2 2 3 2_Alumina Prices" xfId="1954"/>
    <cellStyle name="Normal 2 4 2 2 3 3" xfId="1955"/>
    <cellStyle name="Normal 2 4 2 2 3 3 2" xfId="4179"/>
    <cellStyle name="Normal 2 4 2 2 3 3_Alumina Prices" xfId="4180"/>
    <cellStyle name="Normal 2 4 2 2 3 4" xfId="1956"/>
    <cellStyle name="Normal 2 4 2 2 3 5" xfId="1957"/>
    <cellStyle name="Normal 2 4 2 2 3 6" xfId="1958"/>
    <cellStyle name="Normal 2 4 2 2 3 7" xfId="4181"/>
    <cellStyle name="Normal 2 4 2 2 3_Alumina Prices" xfId="1959"/>
    <cellStyle name="Normal 2 4 2 2 4" xfId="1960"/>
    <cellStyle name="Normal 2 4 2 2 4 2" xfId="1961"/>
    <cellStyle name="Normal 2 4 2 2 4 3" xfId="4182"/>
    <cellStyle name="Normal 2 4 2 2 4_Alumina Prices" xfId="1962"/>
    <cellStyle name="Normal 2 4 2 2 5" xfId="1963"/>
    <cellStyle name="Normal 2 4 2 2 5 2" xfId="4183"/>
    <cellStyle name="Normal 2 4 2 2 5_Alumina Prices" xfId="4184"/>
    <cellStyle name="Normal 2 4 2 2 6" xfId="1964"/>
    <cellStyle name="Normal 2 4 2 2 7" xfId="1965"/>
    <cellStyle name="Normal 2 4 2 2 8" xfId="1966"/>
    <cellStyle name="Normal 2 4 2 2 9" xfId="1967"/>
    <cellStyle name="Normal 2 4 2 2_Alumina Prices" xfId="1968"/>
    <cellStyle name="Normal 2 4 2 3" xfId="1969"/>
    <cellStyle name="Normal 2 4 2 3 10" xfId="1970"/>
    <cellStyle name="Normal 2 4 2 3 11" xfId="4185"/>
    <cellStyle name="Normal 2 4 2 3 2" xfId="1971"/>
    <cellStyle name="Normal 2 4 2 3 2 2" xfId="1972"/>
    <cellStyle name="Normal 2 4 2 3 2 2 2" xfId="1973"/>
    <cellStyle name="Normal 2 4 2 3 2 2 3" xfId="4186"/>
    <cellStyle name="Normal 2 4 2 3 2 2_Alumina Prices" xfId="1974"/>
    <cellStyle name="Normal 2 4 2 3 2 3" xfId="1975"/>
    <cellStyle name="Normal 2 4 2 3 2 3 2" xfId="4187"/>
    <cellStyle name="Normal 2 4 2 3 2 3_Alumina Prices" xfId="4188"/>
    <cellStyle name="Normal 2 4 2 3 2 4" xfId="1976"/>
    <cellStyle name="Normal 2 4 2 3 2 5" xfId="1977"/>
    <cellStyle name="Normal 2 4 2 3 2 6" xfId="1978"/>
    <cellStyle name="Normal 2 4 2 3 2 7" xfId="4189"/>
    <cellStyle name="Normal 2 4 2 3 2_Alumina Prices" xfId="1979"/>
    <cellStyle name="Normal 2 4 2 3 3" xfId="1980"/>
    <cellStyle name="Normal 2 4 2 3 3 2" xfId="1981"/>
    <cellStyle name="Normal 2 4 2 3 3 3" xfId="4190"/>
    <cellStyle name="Normal 2 4 2 3 3_Alumina Prices" xfId="1982"/>
    <cellStyle name="Normal 2 4 2 3 4" xfId="1983"/>
    <cellStyle name="Normal 2 4 2 3 4 2" xfId="4191"/>
    <cellStyle name="Normal 2 4 2 3 4_Alumina Prices" xfId="4192"/>
    <cellStyle name="Normal 2 4 2 3 5" xfId="1984"/>
    <cellStyle name="Normal 2 4 2 3 6" xfId="1985"/>
    <cellStyle name="Normal 2 4 2 3 7" xfId="1986"/>
    <cellStyle name="Normal 2 4 2 3 8" xfId="1987"/>
    <cellStyle name="Normal 2 4 2 3 9" xfId="1988"/>
    <cellStyle name="Normal 2 4 2 3_Alumina Prices" xfId="1989"/>
    <cellStyle name="Normal 2 4 2 4" xfId="1990"/>
    <cellStyle name="Normal 2 4 2 4 2" xfId="1991"/>
    <cellStyle name="Normal 2 4 2 4 2 2" xfId="1992"/>
    <cellStyle name="Normal 2 4 2 4 2 3" xfId="4193"/>
    <cellStyle name="Normal 2 4 2 4 2_Alumina Prices" xfId="1993"/>
    <cellStyle name="Normal 2 4 2 4 3" xfId="1994"/>
    <cellStyle name="Normal 2 4 2 4 3 2" xfId="4194"/>
    <cellStyle name="Normal 2 4 2 4 3_Alumina Prices" xfId="4195"/>
    <cellStyle name="Normal 2 4 2 4 4" xfId="1995"/>
    <cellStyle name="Normal 2 4 2 4 5" xfId="1996"/>
    <cellStyle name="Normal 2 4 2 4 6" xfId="1997"/>
    <cellStyle name="Normal 2 4 2 4 7" xfId="4196"/>
    <cellStyle name="Normal 2 4 2 4_Alumina Prices" xfId="1998"/>
    <cellStyle name="Normal 2 4 2 5" xfId="1999"/>
    <cellStyle name="Normal 2 4 2 6" xfId="2000"/>
    <cellStyle name="Normal 2 4 2 7" xfId="2001"/>
    <cellStyle name="Normal 2 4 2 8" xfId="2002"/>
    <cellStyle name="Normal 2 4 2 9" xfId="2003"/>
    <cellStyle name="Normal 2 4 2_Alumina Prices" xfId="2004"/>
    <cellStyle name="Normal 2 4 3" xfId="2005"/>
    <cellStyle name="Normal 2 4 3 10" xfId="2006"/>
    <cellStyle name="Normal 2 4 3 11" xfId="2007"/>
    <cellStyle name="Normal 2 4 3 12" xfId="4197"/>
    <cellStyle name="Normal 2 4 3 2" xfId="2008"/>
    <cellStyle name="Normal 2 4 3 2 10" xfId="2009"/>
    <cellStyle name="Normal 2 4 3 2 11" xfId="4198"/>
    <cellStyle name="Normal 2 4 3 2 2" xfId="2010"/>
    <cellStyle name="Normal 2 4 3 2 2 2" xfId="2011"/>
    <cellStyle name="Normal 2 4 3 2 2 2 2" xfId="2012"/>
    <cellStyle name="Normal 2 4 3 2 2 2 3" xfId="4199"/>
    <cellStyle name="Normal 2 4 3 2 2 2_Alumina Prices" xfId="2013"/>
    <cellStyle name="Normal 2 4 3 2 2 3" xfId="2014"/>
    <cellStyle name="Normal 2 4 3 2 2 3 2" xfId="4200"/>
    <cellStyle name="Normal 2 4 3 2 2 3_Alumina Prices" xfId="4201"/>
    <cellStyle name="Normal 2 4 3 2 2 4" xfId="2015"/>
    <cellStyle name="Normal 2 4 3 2 2 5" xfId="2016"/>
    <cellStyle name="Normal 2 4 3 2 2 6" xfId="2017"/>
    <cellStyle name="Normal 2 4 3 2 2 7" xfId="4202"/>
    <cellStyle name="Normal 2 4 3 2 2_Alumina Prices" xfId="2018"/>
    <cellStyle name="Normal 2 4 3 2 3" xfId="2019"/>
    <cellStyle name="Normal 2 4 3 2 3 2" xfId="2020"/>
    <cellStyle name="Normal 2 4 3 2 3 3" xfId="4203"/>
    <cellStyle name="Normal 2 4 3 2 3_Alumina Prices" xfId="2021"/>
    <cellStyle name="Normal 2 4 3 2 4" xfId="2022"/>
    <cellStyle name="Normal 2 4 3 2 4 2" xfId="4204"/>
    <cellStyle name="Normal 2 4 3 2 4_Alumina Prices" xfId="4205"/>
    <cellStyle name="Normal 2 4 3 2 5" xfId="2023"/>
    <cellStyle name="Normal 2 4 3 2 6" xfId="2024"/>
    <cellStyle name="Normal 2 4 3 2 7" xfId="2025"/>
    <cellStyle name="Normal 2 4 3 2 8" xfId="2026"/>
    <cellStyle name="Normal 2 4 3 2 9" xfId="2027"/>
    <cellStyle name="Normal 2 4 3 2_Alumina Prices" xfId="2028"/>
    <cellStyle name="Normal 2 4 3 3" xfId="2029"/>
    <cellStyle name="Normal 2 4 3 3 2" xfId="2030"/>
    <cellStyle name="Normal 2 4 3 3 2 2" xfId="2031"/>
    <cellStyle name="Normal 2 4 3 3 2 3" xfId="4206"/>
    <cellStyle name="Normal 2 4 3 3 2_Alumina Prices" xfId="2032"/>
    <cellStyle name="Normal 2 4 3 3 3" xfId="2033"/>
    <cellStyle name="Normal 2 4 3 3 3 2" xfId="4207"/>
    <cellStyle name="Normal 2 4 3 3 3_Alumina Prices" xfId="4208"/>
    <cellStyle name="Normal 2 4 3 3 4" xfId="2034"/>
    <cellStyle name="Normal 2 4 3 3 5" xfId="2035"/>
    <cellStyle name="Normal 2 4 3 3 6" xfId="2036"/>
    <cellStyle name="Normal 2 4 3 3 7" xfId="4209"/>
    <cellStyle name="Normal 2 4 3 3_Alumina Prices" xfId="2037"/>
    <cellStyle name="Normal 2 4 3 4" xfId="2038"/>
    <cellStyle name="Normal 2 4 3 4 2" xfId="2039"/>
    <cellStyle name="Normal 2 4 3 4 3" xfId="4210"/>
    <cellStyle name="Normal 2 4 3 4_Alumina Prices" xfId="2040"/>
    <cellStyle name="Normal 2 4 3 5" xfId="2041"/>
    <cellStyle name="Normal 2 4 3 5 2" xfId="4211"/>
    <cellStyle name="Normal 2 4 3 5_Alumina Prices" xfId="4212"/>
    <cellStyle name="Normal 2 4 3 6" xfId="2042"/>
    <cellStyle name="Normal 2 4 3 7" xfId="2043"/>
    <cellStyle name="Normal 2 4 3 8" xfId="2044"/>
    <cellStyle name="Normal 2 4 3 9" xfId="2045"/>
    <cellStyle name="Normal 2 4 3_Alumina Prices" xfId="2046"/>
    <cellStyle name="Normal 2 4 4" xfId="2047"/>
    <cellStyle name="Normal 2 4 4 10" xfId="2048"/>
    <cellStyle name="Normal 2 4 4 11" xfId="4213"/>
    <cellStyle name="Normal 2 4 4 2" xfId="2049"/>
    <cellStyle name="Normal 2 4 4 2 2" xfId="2050"/>
    <cellStyle name="Normal 2 4 4 2 2 2" xfId="2051"/>
    <cellStyle name="Normal 2 4 4 2 2 3" xfId="4214"/>
    <cellStyle name="Normal 2 4 4 2 2_Alumina Prices" xfId="2052"/>
    <cellStyle name="Normal 2 4 4 2 3" xfId="2053"/>
    <cellStyle name="Normal 2 4 4 2 3 2" xfId="4215"/>
    <cellStyle name="Normal 2 4 4 2 3_Alumina Prices" xfId="4216"/>
    <cellStyle name="Normal 2 4 4 2 4" xfId="2054"/>
    <cellStyle name="Normal 2 4 4 2 5" xfId="2055"/>
    <cellStyle name="Normal 2 4 4 2 6" xfId="2056"/>
    <cellStyle name="Normal 2 4 4 2 7" xfId="4217"/>
    <cellStyle name="Normal 2 4 4 2_Alumina Prices" xfId="2057"/>
    <cellStyle name="Normal 2 4 4 3" xfId="2058"/>
    <cellStyle name="Normal 2 4 4 3 2" xfId="2059"/>
    <cellStyle name="Normal 2 4 4 3 3" xfId="4218"/>
    <cellStyle name="Normal 2 4 4 3_Alumina Prices" xfId="2060"/>
    <cellStyle name="Normal 2 4 4 4" xfId="2061"/>
    <cellStyle name="Normal 2 4 4 4 2" xfId="4219"/>
    <cellStyle name="Normal 2 4 4 4_Alumina Prices" xfId="4220"/>
    <cellStyle name="Normal 2 4 4 5" xfId="2062"/>
    <cellStyle name="Normal 2 4 4 6" xfId="2063"/>
    <cellStyle name="Normal 2 4 4 7" xfId="2064"/>
    <cellStyle name="Normal 2 4 4 8" xfId="2065"/>
    <cellStyle name="Normal 2 4 4 9" xfId="2066"/>
    <cellStyle name="Normal 2 4 4_Alumina Prices" xfId="2067"/>
    <cellStyle name="Normal 2 4 5" xfId="2068"/>
    <cellStyle name="Normal 2 4 5 2" xfId="2069"/>
    <cellStyle name="Normal 2 4 5 2 2" xfId="2070"/>
    <cellStyle name="Normal 2 4 5 2 3" xfId="4221"/>
    <cellStyle name="Normal 2 4 5 2_Alumina Prices" xfId="2071"/>
    <cellStyle name="Normal 2 4 5 3" xfId="2072"/>
    <cellStyle name="Normal 2 4 5 3 2" xfId="4222"/>
    <cellStyle name="Normal 2 4 5 3_Alumina Prices" xfId="4223"/>
    <cellStyle name="Normal 2 4 5 4" xfId="2073"/>
    <cellStyle name="Normal 2 4 5 5" xfId="2074"/>
    <cellStyle name="Normal 2 4 5 6" xfId="2075"/>
    <cellStyle name="Normal 2 4 5 7" xfId="2076"/>
    <cellStyle name="Normal 2 4 5 8" xfId="4224"/>
    <cellStyle name="Normal 2 4 5_Alumina Prices" xfId="2077"/>
    <cellStyle name="Normal 2 4 6" xfId="2078"/>
    <cellStyle name="Normal 2 4 6 2" xfId="2079"/>
    <cellStyle name="Normal 2 4 6 2 2" xfId="4225"/>
    <cellStyle name="Normal 2 4 6 2_Alumina Prices" xfId="4226"/>
    <cellStyle name="Normal 2 4 6 3" xfId="4227"/>
    <cellStyle name="Normal 2 4 6_Alumina Prices" xfId="2080"/>
    <cellStyle name="Normal 2 4 7" xfId="2081"/>
    <cellStyle name="Normal 2 4 8" xfId="2082"/>
    <cellStyle name="Normal 2 4 9" xfId="2083"/>
    <cellStyle name="Normal 2 4_Alumina Prices" xfId="2084"/>
    <cellStyle name="Normal 2 5" xfId="2085"/>
    <cellStyle name="Normal 2 5 10" xfId="2086"/>
    <cellStyle name="Normal 2 5 11" xfId="2087"/>
    <cellStyle name="Normal 2 5 2" xfId="2088"/>
    <cellStyle name="Normal 2 5 2 10" xfId="2089"/>
    <cellStyle name="Normal 2 5 2 11" xfId="2090"/>
    <cellStyle name="Normal 2 5 2 12" xfId="2091"/>
    <cellStyle name="Normal 2 5 2 13" xfId="4228"/>
    <cellStyle name="Normal 2 5 2 2" xfId="2092"/>
    <cellStyle name="Normal 2 5 2 2 10" xfId="2093"/>
    <cellStyle name="Normal 2 5 2 2 11" xfId="2094"/>
    <cellStyle name="Normal 2 5 2 2 12" xfId="4229"/>
    <cellStyle name="Normal 2 5 2 2 2" xfId="2095"/>
    <cellStyle name="Normal 2 5 2 2 2 10" xfId="2096"/>
    <cellStyle name="Normal 2 5 2 2 2 11" xfId="4230"/>
    <cellStyle name="Normal 2 5 2 2 2 2" xfId="2097"/>
    <cellStyle name="Normal 2 5 2 2 2 2 2" xfId="2098"/>
    <cellStyle name="Normal 2 5 2 2 2 2 2 2" xfId="2099"/>
    <cellStyle name="Normal 2 5 2 2 2 2 2 3" xfId="4231"/>
    <cellStyle name="Normal 2 5 2 2 2 2 2_Alumina Prices" xfId="2100"/>
    <cellStyle name="Normal 2 5 2 2 2 2 3" xfId="2101"/>
    <cellStyle name="Normal 2 5 2 2 2 2 3 2" xfId="4232"/>
    <cellStyle name="Normal 2 5 2 2 2 2 3_Alumina Prices" xfId="4233"/>
    <cellStyle name="Normal 2 5 2 2 2 2 4" xfId="2102"/>
    <cellStyle name="Normal 2 5 2 2 2 2 5" xfId="2103"/>
    <cellStyle name="Normal 2 5 2 2 2 2 6" xfId="2104"/>
    <cellStyle name="Normal 2 5 2 2 2 2 7" xfId="4234"/>
    <cellStyle name="Normal 2 5 2 2 2 2_Alumina Prices" xfId="2105"/>
    <cellStyle name="Normal 2 5 2 2 2 3" xfId="2106"/>
    <cellStyle name="Normal 2 5 2 2 2 3 2" xfId="2107"/>
    <cellStyle name="Normal 2 5 2 2 2 3 3" xfId="4235"/>
    <cellStyle name="Normal 2 5 2 2 2 3_Alumina Prices" xfId="2108"/>
    <cellStyle name="Normal 2 5 2 2 2 4" xfId="2109"/>
    <cellStyle name="Normal 2 5 2 2 2 4 2" xfId="4236"/>
    <cellStyle name="Normal 2 5 2 2 2 4_Alumina Prices" xfId="4237"/>
    <cellStyle name="Normal 2 5 2 2 2 5" xfId="2110"/>
    <cellStyle name="Normal 2 5 2 2 2 6" xfId="2111"/>
    <cellStyle name="Normal 2 5 2 2 2 7" xfId="2112"/>
    <cellStyle name="Normal 2 5 2 2 2 8" xfId="2113"/>
    <cellStyle name="Normal 2 5 2 2 2 9" xfId="2114"/>
    <cellStyle name="Normal 2 5 2 2 2_Alumina Prices" xfId="2115"/>
    <cellStyle name="Normal 2 5 2 2 3" xfId="2116"/>
    <cellStyle name="Normal 2 5 2 2 3 2" xfId="2117"/>
    <cellStyle name="Normal 2 5 2 2 3 2 2" xfId="2118"/>
    <cellStyle name="Normal 2 5 2 2 3 2 3" xfId="4238"/>
    <cellStyle name="Normal 2 5 2 2 3 2_Alumina Prices" xfId="2119"/>
    <cellStyle name="Normal 2 5 2 2 3 3" xfId="2120"/>
    <cellStyle name="Normal 2 5 2 2 3 3 2" xfId="4239"/>
    <cellStyle name="Normal 2 5 2 2 3 3_Alumina Prices" xfId="4240"/>
    <cellStyle name="Normal 2 5 2 2 3 4" xfId="2121"/>
    <cellStyle name="Normal 2 5 2 2 3 5" xfId="2122"/>
    <cellStyle name="Normal 2 5 2 2 3 6" xfId="2123"/>
    <cellStyle name="Normal 2 5 2 2 3 7" xfId="4241"/>
    <cellStyle name="Normal 2 5 2 2 3_Alumina Prices" xfId="2124"/>
    <cellStyle name="Normal 2 5 2 2 4" xfId="2125"/>
    <cellStyle name="Normal 2 5 2 2 4 2" xfId="2126"/>
    <cellStyle name="Normal 2 5 2 2 4 3" xfId="4242"/>
    <cellStyle name="Normal 2 5 2 2 4_Alumina Prices" xfId="2127"/>
    <cellStyle name="Normal 2 5 2 2 5" xfId="2128"/>
    <cellStyle name="Normal 2 5 2 2 5 2" xfId="4243"/>
    <cellStyle name="Normal 2 5 2 2 5_Alumina Prices" xfId="4244"/>
    <cellStyle name="Normal 2 5 2 2 6" xfId="2129"/>
    <cellStyle name="Normal 2 5 2 2 7" xfId="2130"/>
    <cellStyle name="Normal 2 5 2 2 8" xfId="2131"/>
    <cellStyle name="Normal 2 5 2 2 9" xfId="2132"/>
    <cellStyle name="Normal 2 5 2 2_Alumina Prices" xfId="2133"/>
    <cellStyle name="Normal 2 5 2 3" xfId="2134"/>
    <cellStyle name="Normal 2 5 2 3 10" xfId="2135"/>
    <cellStyle name="Normal 2 5 2 3 11" xfId="4245"/>
    <cellStyle name="Normal 2 5 2 3 2" xfId="2136"/>
    <cellStyle name="Normal 2 5 2 3 2 2" xfId="2137"/>
    <cellStyle name="Normal 2 5 2 3 2 2 2" xfId="2138"/>
    <cellStyle name="Normal 2 5 2 3 2 2 3" xfId="4246"/>
    <cellStyle name="Normal 2 5 2 3 2 2_Alumina Prices" xfId="2139"/>
    <cellStyle name="Normal 2 5 2 3 2 3" xfId="2140"/>
    <cellStyle name="Normal 2 5 2 3 2 3 2" xfId="4247"/>
    <cellStyle name="Normal 2 5 2 3 2 3_Alumina Prices" xfId="4248"/>
    <cellStyle name="Normal 2 5 2 3 2 4" xfId="2141"/>
    <cellStyle name="Normal 2 5 2 3 2 5" xfId="2142"/>
    <cellStyle name="Normal 2 5 2 3 2 6" xfId="2143"/>
    <cellStyle name="Normal 2 5 2 3 2 7" xfId="4249"/>
    <cellStyle name="Normal 2 5 2 3 2_Alumina Prices" xfId="2144"/>
    <cellStyle name="Normal 2 5 2 3 3" xfId="2145"/>
    <cellStyle name="Normal 2 5 2 3 3 2" xfId="2146"/>
    <cellStyle name="Normal 2 5 2 3 3 3" xfId="4250"/>
    <cellStyle name="Normal 2 5 2 3 3_Alumina Prices" xfId="2147"/>
    <cellStyle name="Normal 2 5 2 3 4" xfId="2148"/>
    <cellStyle name="Normal 2 5 2 3 4 2" xfId="4251"/>
    <cellStyle name="Normal 2 5 2 3 4_Alumina Prices" xfId="4252"/>
    <cellStyle name="Normal 2 5 2 3 5" xfId="2149"/>
    <cellStyle name="Normal 2 5 2 3 6" xfId="2150"/>
    <cellStyle name="Normal 2 5 2 3 7" xfId="2151"/>
    <cellStyle name="Normal 2 5 2 3 8" xfId="2152"/>
    <cellStyle name="Normal 2 5 2 3 9" xfId="2153"/>
    <cellStyle name="Normal 2 5 2 3_Alumina Prices" xfId="2154"/>
    <cellStyle name="Normal 2 5 2 4" xfId="2155"/>
    <cellStyle name="Normal 2 5 2 4 2" xfId="2156"/>
    <cellStyle name="Normal 2 5 2 4 2 2" xfId="2157"/>
    <cellStyle name="Normal 2 5 2 4 2 3" xfId="4253"/>
    <cellStyle name="Normal 2 5 2 4 2_Alumina Prices" xfId="2158"/>
    <cellStyle name="Normal 2 5 2 4 3" xfId="2159"/>
    <cellStyle name="Normal 2 5 2 4 3 2" xfId="4254"/>
    <cellStyle name="Normal 2 5 2 4 3_Alumina Prices" xfId="4255"/>
    <cellStyle name="Normal 2 5 2 4 4" xfId="2160"/>
    <cellStyle name="Normal 2 5 2 4 5" xfId="2161"/>
    <cellStyle name="Normal 2 5 2 4 6" xfId="2162"/>
    <cellStyle name="Normal 2 5 2 4 7" xfId="4256"/>
    <cellStyle name="Normal 2 5 2 4_Alumina Prices" xfId="2163"/>
    <cellStyle name="Normal 2 5 2 5" xfId="2164"/>
    <cellStyle name="Normal 2 5 2 5 2" xfId="2165"/>
    <cellStyle name="Normal 2 5 2 5_Alumina Prices" xfId="2166"/>
    <cellStyle name="Normal 2 5 2 6" xfId="2167"/>
    <cellStyle name="Normal 2 5 2 6 2" xfId="2168"/>
    <cellStyle name="Normal 2 5 2 6 3" xfId="4257"/>
    <cellStyle name="Normal 2 5 2 6_Alumina Prices" xfId="2169"/>
    <cellStyle name="Normal 2 5 2 7" xfId="2170"/>
    <cellStyle name="Normal 2 5 2 7 2" xfId="4258"/>
    <cellStyle name="Normal 2 5 2 7_Alumina Prices" xfId="4259"/>
    <cellStyle name="Normal 2 5 2 8" xfId="2171"/>
    <cellStyle name="Normal 2 5 2 9" xfId="2172"/>
    <cellStyle name="Normal 2 5 2_Alumina Prices" xfId="2173"/>
    <cellStyle name="Normal 2 5 3" xfId="2174"/>
    <cellStyle name="Normal 2 5 3 10" xfId="2175"/>
    <cellStyle name="Normal 2 5 3 11" xfId="2176"/>
    <cellStyle name="Normal 2 5 3 12" xfId="4260"/>
    <cellStyle name="Normal 2 5 3 2" xfId="2177"/>
    <cellStyle name="Normal 2 5 3 2 10" xfId="2178"/>
    <cellStyle name="Normal 2 5 3 2 11" xfId="4261"/>
    <cellStyle name="Normal 2 5 3 2 2" xfId="2179"/>
    <cellStyle name="Normal 2 5 3 2 2 2" xfId="2180"/>
    <cellStyle name="Normal 2 5 3 2 2 2 2" xfId="2181"/>
    <cellStyle name="Normal 2 5 3 2 2 2 3" xfId="4262"/>
    <cellStyle name="Normal 2 5 3 2 2 2_Alumina Prices" xfId="2182"/>
    <cellStyle name="Normal 2 5 3 2 2 3" xfId="2183"/>
    <cellStyle name="Normal 2 5 3 2 2 3 2" xfId="4263"/>
    <cellStyle name="Normal 2 5 3 2 2 3_Alumina Prices" xfId="4264"/>
    <cellStyle name="Normal 2 5 3 2 2 4" xfId="2184"/>
    <cellStyle name="Normal 2 5 3 2 2 5" xfId="2185"/>
    <cellStyle name="Normal 2 5 3 2 2 6" xfId="2186"/>
    <cellStyle name="Normal 2 5 3 2 2 7" xfId="4265"/>
    <cellStyle name="Normal 2 5 3 2 2_Alumina Prices" xfId="2187"/>
    <cellStyle name="Normal 2 5 3 2 3" xfId="2188"/>
    <cellStyle name="Normal 2 5 3 2 3 2" xfId="2189"/>
    <cellStyle name="Normal 2 5 3 2 3 3" xfId="4266"/>
    <cellStyle name="Normal 2 5 3 2 3_Alumina Prices" xfId="2190"/>
    <cellStyle name="Normal 2 5 3 2 4" xfId="2191"/>
    <cellStyle name="Normal 2 5 3 2 4 2" xfId="4267"/>
    <cellStyle name="Normal 2 5 3 2 4_Alumina Prices" xfId="4268"/>
    <cellStyle name="Normal 2 5 3 2 5" xfId="2192"/>
    <cellStyle name="Normal 2 5 3 2 6" xfId="2193"/>
    <cellStyle name="Normal 2 5 3 2 7" xfId="2194"/>
    <cellStyle name="Normal 2 5 3 2 8" xfId="2195"/>
    <cellStyle name="Normal 2 5 3 2 9" xfId="2196"/>
    <cellStyle name="Normal 2 5 3 2_Alumina Prices" xfId="2197"/>
    <cellStyle name="Normal 2 5 3 3" xfId="2198"/>
    <cellStyle name="Normal 2 5 3 3 2" xfId="2199"/>
    <cellStyle name="Normal 2 5 3 3 2 2" xfId="2200"/>
    <cellStyle name="Normal 2 5 3 3 2 3" xfId="4269"/>
    <cellStyle name="Normal 2 5 3 3 2_Alumina Prices" xfId="2201"/>
    <cellStyle name="Normal 2 5 3 3 3" xfId="2202"/>
    <cellStyle name="Normal 2 5 3 3 3 2" xfId="4270"/>
    <cellStyle name="Normal 2 5 3 3 3_Alumina Prices" xfId="4271"/>
    <cellStyle name="Normal 2 5 3 3 4" xfId="2203"/>
    <cellStyle name="Normal 2 5 3 3 5" xfId="2204"/>
    <cellStyle name="Normal 2 5 3 3 6" xfId="2205"/>
    <cellStyle name="Normal 2 5 3 3 7" xfId="4272"/>
    <cellStyle name="Normal 2 5 3 3_Alumina Prices" xfId="2206"/>
    <cellStyle name="Normal 2 5 3 4" xfId="2207"/>
    <cellStyle name="Normal 2 5 3 4 2" xfId="2208"/>
    <cellStyle name="Normal 2 5 3 4_Alumina Prices" xfId="2209"/>
    <cellStyle name="Normal 2 5 3 5" xfId="2210"/>
    <cellStyle name="Normal 2 5 3 5 2" xfId="2211"/>
    <cellStyle name="Normal 2 5 3 5 3" xfId="4273"/>
    <cellStyle name="Normal 2 5 3 5_Alumina Prices" xfId="2212"/>
    <cellStyle name="Normal 2 5 3 6" xfId="2213"/>
    <cellStyle name="Normal 2 5 3 6 2" xfId="4274"/>
    <cellStyle name="Normal 2 5 3 6_Alumina Prices" xfId="4275"/>
    <cellStyle name="Normal 2 5 3 7" xfId="2214"/>
    <cellStyle name="Normal 2 5 3 8" xfId="2215"/>
    <cellStyle name="Normal 2 5 3 9" xfId="2216"/>
    <cellStyle name="Normal 2 5 3_Alumina Prices" xfId="2217"/>
    <cellStyle name="Normal 2 5 4" xfId="2218"/>
    <cellStyle name="Normal 2 5 4 10" xfId="2219"/>
    <cellStyle name="Normal 2 5 4 11" xfId="4276"/>
    <cellStyle name="Normal 2 5 4 2" xfId="2220"/>
    <cellStyle name="Normal 2 5 4 2 2" xfId="2221"/>
    <cellStyle name="Normal 2 5 4 2 2 2" xfId="2222"/>
    <cellStyle name="Normal 2 5 4 2 2 3" xfId="4277"/>
    <cellStyle name="Normal 2 5 4 2 2_Alumina Prices" xfId="2223"/>
    <cellStyle name="Normal 2 5 4 2 3" xfId="2224"/>
    <cellStyle name="Normal 2 5 4 2 3 2" xfId="4278"/>
    <cellStyle name="Normal 2 5 4 2 3_Alumina Prices" xfId="4279"/>
    <cellStyle name="Normal 2 5 4 2 4" xfId="2225"/>
    <cellStyle name="Normal 2 5 4 2 5" xfId="2226"/>
    <cellStyle name="Normal 2 5 4 2 6" xfId="2227"/>
    <cellStyle name="Normal 2 5 4 2 7" xfId="4280"/>
    <cellStyle name="Normal 2 5 4 2_Alumina Prices" xfId="2228"/>
    <cellStyle name="Normal 2 5 4 3" xfId="2229"/>
    <cellStyle name="Normal 2 5 4 3 2" xfId="2230"/>
    <cellStyle name="Normal 2 5 4 3 3" xfId="4281"/>
    <cellStyle name="Normal 2 5 4 3_Alumina Prices" xfId="2231"/>
    <cellStyle name="Normal 2 5 4 4" xfId="2232"/>
    <cellStyle name="Normal 2 5 4 4 2" xfId="4282"/>
    <cellStyle name="Normal 2 5 4 4_Alumina Prices" xfId="4283"/>
    <cellStyle name="Normal 2 5 4 5" xfId="2233"/>
    <cellStyle name="Normal 2 5 4 6" xfId="2234"/>
    <cellStyle name="Normal 2 5 4 7" xfId="2235"/>
    <cellStyle name="Normal 2 5 4 8" xfId="2236"/>
    <cellStyle name="Normal 2 5 4 9" xfId="2237"/>
    <cellStyle name="Normal 2 5 4_Alumina Prices" xfId="2238"/>
    <cellStyle name="Normal 2 5 5" xfId="2239"/>
    <cellStyle name="Normal 2 5 5 2" xfId="2240"/>
    <cellStyle name="Normal 2 5 5 2 2" xfId="2241"/>
    <cellStyle name="Normal 2 5 5 2 3" xfId="4284"/>
    <cellStyle name="Normal 2 5 5 2_Alumina Prices" xfId="2242"/>
    <cellStyle name="Normal 2 5 5 3" xfId="2243"/>
    <cellStyle name="Normal 2 5 5 3 2" xfId="4285"/>
    <cellStyle name="Normal 2 5 5 3_Alumina Prices" xfId="4286"/>
    <cellStyle name="Normal 2 5 5 4" xfId="2244"/>
    <cellStyle name="Normal 2 5 5 5" xfId="2245"/>
    <cellStyle name="Normal 2 5 5 6" xfId="2246"/>
    <cellStyle name="Normal 2 5 5 7" xfId="4287"/>
    <cellStyle name="Normal 2 5 5_Alumina Prices" xfId="2247"/>
    <cellStyle name="Normal 2 5 6" xfId="2248"/>
    <cellStyle name="Normal 2 5 7" xfId="2249"/>
    <cellStyle name="Normal 2 5 8" xfId="2250"/>
    <cellStyle name="Normal 2 5 9" xfId="2251"/>
    <cellStyle name="Normal 2 5_Alumina Prices" xfId="2252"/>
    <cellStyle name="Normal 2 6" xfId="2253"/>
    <cellStyle name="Normal 2 6 2" xfId="2254"/>
    <cellStyle name="Normal 2 6 3" xfId="2255"/>
    <cellStyle name="Normal 2 7" xfId="2256"/>
    <cellStyle name="Normal 2 7 2" xfId="4288"/>
    <cellStyle name="Normal 2 7_Alumina Prices" xfId="4289"/>
    <cellStyle name="Normal 2 8" xfId="2257"/>
    <cellStyle name="Normal 2 9" xfId="2258"/>
    <cellStyle name="Normal 2_Base Metals Prices" xfId="2259"/>
    <cellStyle name="Normal 20" xfId="2260"/>
    <cellStyle name="Normal 20 2" xfId="2261"/>
    <cellStyle name="Normal 20 2 2" xfId="2262"/>
    <cellStyle name="Normal 20 2_Historic Nickel Prices" xfId="2263"/>
    <cellStyle name="Normal 20 3" xfId="2264"/>
    <cellStyle name="Normal 20 3 2" xfId="2265"/>
    <cellStyle name="Normal 20 3_Alumina Prices" xfId="2266"/>
    <cellStyle name="Normal 20_Gold Price" xfId="2267"/>
    <cellStyle name="Normal 21" xfId="2268"/>
    <cellStyle name="Normal 21 2" xfId="2269"/>
    <cellStyle name="Normal 21 2 2" xfId="2270"/>
    <cellStyle name="Normal 21 2_Historic Nickel Prices" xfId="2271"/>
    <cellStyle name="Normal 21 3" xfId="2272"/>
    <cellStyle name="Normal 21_Base Metals Prices" xfId="2273"/>
    <cellStyle name="Normal 22" xfId="2274"/>
    <cellStyle name="Normal 22 2" xfId="2275"/>
    <cellStyle name="Normal 22 2 2" xfId="2276"/>
    <cellStyle name="Normal 22 2_Historic Nickel Prices" xfId="2277"/>
    <cellStyle name="Normal 22 3" xfId="2278"/>
    <cellStyle name="Normal 22_Base Metals Prices" xfId="2279"/>
    <cellStyle name="Normal 23" xfId="2280"/>
    <cellStyle name="Normal 23 2" xfId="2281"/>
    <cellStyle name="Normal 23 2 2" xfId="2282"/>
    <cellStyle name="Normal 23 2_Historic Nickel Prices" xfId="2283"/>
    <cellStyle name="Normal 23 3" xfId="2284"/>
    <cellStyle name="Normal 23_Base Metals Prices" xfId="2285"/>
    <cellStyle name="Normal 24" xfId="2286"/>
    <cellStyle name="Normal 24 2" xfId="2287"/>
    <cellStyle name="Normal 24 3" xfId="2288"/>
    <cellStyle name="Normal 24_Base Metals Prices" xfId="2289"/>
    <cellStyle name="Normal 25" xfId="2290"/>
    <cellStyle name="Normal 25 2" xfId="2291"/>
    <cellStyle name="Normal 25 3" xfId="2292"/>
    <cellStyle name="Normal 25_Base Metals Prices" xfId="2293"/>
    <cellStyle name="Normal 26" xfId="2294"/>
    <cellStyle name="Normal 26 2" xfId="2295"/>
    <cellStyle name="Normal 26 3" xfId="2296"/>
    <cellStyle name="Normal 26_Base Metals Prices" xfId="2297"/>
    <cellStyle name="Normal 27" xfId="2298"/>
    <cellStyle name="Normal 27 2" xfId="2299"/>
    <cellStyle name="Normal 27 3" xfId="2300"/>
    <cellStyle name="Normal 27_Base Metals Prices" xfId="2301"/>
    <cellStyle name="Normal 28" xfId="2302"/>
    <cellStyle name="Normal 28 2" xfId="2303"/>
    <cellStyle name="Normal 28 3" xfId="2304"/>
    <cellStyle name="Normal 28 4" xfId="2305"/>
    <cellStyle name="Normal 28_Base Metals Prices" xfId="2306"/>
    <cellStyle name="Normal 29" xfId="2307"/>
    <cellStyle name="Normal 29 2" xfId="2308"/>
    <cellStyle name="Normal 29 2 2" xfId="2309"/>
    <cellStyle name="Normal 29 3" xfId="2310"/>
    <cellStyle name="Normal 29 4" xfId="2311"/>
    <cellStyle name="Normal 29 5" xfId="2312"/>
    <cellStyle name="Normal 3" xfId="19"/>
    <cellStyle name="Normal 3 2" xfId="20"/>
    <cellStyle name="Normal 3 2 2" xfId="2313"/>
    <cellStyle name="Normal 3 3" xfId="2314"/>
    <cellStyle name="Normal 3 4" xfId="2315"/>
    <cellStyle name="Normal 3 5" xfId="2316"/>
    <cellStyle name="Normal 3 6" xfId="2317"/>
    <cellStyle name="Normal 3_Base Metals Prices" xfId="2318"/>
    <cellStyle name="Normal 30" xfId="2319"/>
    <cellStyle name="Normal 30 2" xfId="2320"/>
    <cellStyle name="Normal 30_Historic Nickel Prices" xfId="2321"/>
    <cellStyle name="Normal 31" xfId="2322"/>
    <cellStyle name="Normal 31 10" xfId="2323"/>
    <cellStyle name="Normal 31 11" xfId="2324"/>
    <cellStyle name="Normal 31 12" xfId="2325"/>
    <cellStyle name="Normal 31 13" xfId="2326"/>
    <cellStyle name="Normal 31 14" xfId="2327"/>
    <cellStyle name="Normal 31 15" xfId="2328"/>
    <cellStyle name="Normal 31 16" xfId="2329"/>
    <cellStyle name="Normal 31 17" xfId="2330"/>
    <cellStyle name="Normal 31 18" xfId="2331"/>
    <cellStyle name="Normal 31 19" xfId="2332"/>
    <cellStyle name="Normal 31 2" xfId="2333"/>
    <cellStyle name="Normal 31 2 2" xfId="2334"/>
    <cellStyle name="Normal 31 2_Alumina Prices" xfId="2335"/>
    <cellStyle name="Normal 31 20" xfId="2336"/>
    <cellStyle name="Normal 31 21" xfId="2337"/>
    <cellStyle name="Normal 31 22" xfId="2338"/>
    <cellStyle name="Normal 31 23" xfId="2339"/>
    <cellStyle name="Normal 31 24" xfId="2340"/>
    <cellStyle name="Normal 31 25" xfId="2341"/>
    <cellStyle name="Normal 31 26" xfId="2342"/>
    <cellStyle name="Normal 31 27" xfId="2343"/>
    <cellStyle name="Normal 31 28" xfId="2344"/>
    <cellStyle name="Normal 31 29" xfId="4290"/>
    <cellStyle name="Normal 31 3" xfId="2345"/>
    <cellStyle name="Normal 31 3 2" xfId="2346"/>
    <cellStyle name="Normal 31 3 2 2" xfId="4291"/>
    <cellStyle name="Normal 31 3 2_Alumina Prices" xfId="4292"/>
    <cellStyle name="Normal 31 3 3" xfId="4293"/>
    <cellStyle name="Normal 31 3_Alumina Prices" xfId="2347"/>
    <cellStyle name="Normal 31 30" xfId="4294"/>
    <cellStyle name="Normal 31 31" xfId="4295"/>
    <cellStyle name="Normal 31 32" xfId="4296"/>
    <cellStyle name="Normal 31 33" xfId="4297"/>
    <cellStyle name="Normal 31 4" xfId="2348"/>
    <cellStyle name="Normal 31 5" xfId="2349"/>
    <cellStyle name="Normal 31 6" xfId="2350"/>
    <cellStyle name="Normal 31 7" xfId="2351"/>
    <cellStyle name="Normal 31 8" xfId="2352"/>
    <cellStyle name="Normal 31 9" xfId="2353"/>
    <cellStyle name="Normal 31_Alumina Prices" xfId="2354"/>
    <cellStyle name="Normal 32" xfId="2355"/>
    <cellStyle name="Normal 32 2" xfId="2356"/>
    <cellStyle name="Normal 32 2 10" xfId="2357"/>
    <cellStyle name="Normal 32 2 11" xfId="4298"/>
    <cellStyle name="Normal 32 2 2" xfId="2358"/>
    <cellStyle name="Normal 32 2 2 2" xfId="2359"/>
    <cellStyle name="Normal 32 2 2 3" xfId="4299"/>
    <cellStyle name="Normal 32 2 2_Alumina Prices" xfId="2360"/>
    <cellStyle name="Normal 32 2 3" xfId="2361"/>
    <cellStyle name="Normal 32 2 3 2" xfId="4300"/>
    <cellStyle name="Normal 32 2 3_Alumina Prices" xfId="4301"/>
    <cellStyle name="Normal 32 2 4" xfId="2362"/>
    <cellStyle name="Normal 32 2 5" xfId="2363"/>
    <cellStyle name="Normal 32 2 6" xfId="2364"/>
    <cellStyle name="Normal 32 2 7" xfId="2365"/>
    <cellStyle name="Normal 32 2 8" xfId="2366"/>
    <cellStyle name="Normal 32 2 9" xfId="2367"/>
    <cellStyle name="Normal 32 2_Alumina Prices" xfId="2368"/>
    <cellStyle name="Normal 32 3" xfId="2369"/>
    <cellStyle name="Normal 32 4" xfId="2370"/>
    <cellStyle name="Normal 32 4 2" xfId="4302"/>
    <cellStyle name="Normal 32 4_Alumina Prices" xfId="4303"/>
    <cellStyle name="Normal 32 5" xfId="4304"/>
    <cellStyle name="Normal 32 6" xfId="4633"/>
    <cellStyle name="Normal 32_Historic Nickel Prices" xfId="2371"/>
    <cellStyle name="Normal 33" xfId="2372"/>
    <cellStyle name="Normal 33 2" xfId="2373"/>
    <cellStyle name="Normal 33 2 10" xfId="4305"/>
    <cellStyle name="Normal 33 2 2" xfId="2374"/>
    <cellStyle name="Normal 33 2 2 2" xfId="2375"/>
    <cellStyle name="Normal 33 2 2 3" xfId="4306"/>
    <cellStyle name="Normal 33 2 2_Alumina Prices" xfId="2376"/>
    <cellStyle name="Normal 33 2 3" xfId="2377"/>
    <cellStyle name="Normal 33 2 3 2" xfId="4307"/>
    <cellStyle name="Normal 33 2 3_Alumina Prices" xfId="4308"/>
    <cellStyle name="Normal 33 2 4" xfId="2378"/>
    <cellStyle name="Normal 33 2 5" xfId="2379"/>
    <cellStyle name="Normal 33 2 6" xfId="2380"/>
    <cellStyle name="Normal 33 2 7" xfId="2381"/>
    <cellStyle name="Normal 33 2 8" xfId="2382"/>
    <cellStyle name="Normal 33 2 9" xfId="2383"/>
    <cellStyle name="Normal 33 2_Alumina Prices" xfId="2384"/>
    <cellStyle name="Normal 33 3" xfId="2385"/>
    <cellStyle name="Normal 33 4" xfId="2386"/>
    <cellStyle name="Normal 33 4 2" xfId="4309"/>
    <cellStyle name="Normal 33 4_Alumina Prices" xfId="4310"/>
    <cellStyle name="Normal 33 5" xfId="4311"/>
    <cellStyle name="Normal 33 6" xfId="4634"/>
    <cellStyle name="Normal 34" xfId="2387"/>
    <cellStyle name="Normal 34 2" xfId="2388"/>
    <cellStyle name="Normal 34 2 10" xfId="2389"/>
    <cellStyle name="Normal 34 2 11" xfId="4312"/>
    <cellStyle name="Normal 34 2 2" xfId="2390"/>
    <cellStyle name="Normal 34 2 2 2" xfId="2391"/>
    <cellStyle name="Normal 34 2 2 3" xfId="4313"/>
    <cellStyle name="Normal 34 2 2_Alumina Prices" xfId="2392"/>
    <cellStyle name="Normal 34 2 3" xfId="2393"/>
    <cellStyle name="Normal 34 2 3 2" xfId="4314"/>
    <cellStyle name="Normal 34 2 3_Alumina Prices" xfId="4315"/>
    <cellStyle name="Normal 34 2 4" xfId="2394"/>
    <cellStyle name="Normal 34 2 5" xfId="2395"/>
    <cellStyle name="Normal 34 2 6" xfId="2396"/>
    <cellStyle name="Normal 34 2 7" xfId="2397"/>
    <cellStyle name="Normal 34 2 8" xfId="2398"/>
    <cellStyle name="Normal 34 2 9" xfId="2399"/>
    <cellStyle name="Normal 34 2_Alumina Prices" xfId="2400"/>
    <cellStyle name="Normal 34 3" xfId="2401"/>
    <cellStyle name="Normal 34 4" xfId="2402"/>
    <cellStyle name="Normal 34 5" xfId="4635"/>
    <cellStyle name="Normal 34 6" xfId="4636"/>
    <cellStyle name="Normal 34_Base Metals Prices" xfId="2403"/>
    <cellStyle name="Normal 35" xfId="2404"/>
    <cellStyle name="Normal 35 10" xfId="2405"/>
    <cellStyle name="Normal 35 11" xfId="2406"/>
    <cellStyle name="Normal 35 12" xfId="2407"/>
    <cellStyle name="Normal 35 13" xfId="2408"/>
    <cellStyle name="Normal 35 14" xfId="2409"/>
    <cellStyle name="Normal 35 15" xfId="2410"/>
    <cellStyle name="Normal 35 16" xfId="2411"/>
    <cellStyle name="Normal 35 17" xfId="2412"/>
    <cellStyle name="Normal 35 18" xfId="2413"/>
    <cellStyle name="Normal 35 19" xfId="2414"/>
    <cellStyle name="Normal 35 2" xfId="2415"/>
    <cellStyle name="Normal 35 2 2" xfId="2416"/>
    <cellStyle name="Normal 35 2_Alumina Prices" xfId="2417"/>
    <cellStyle name="Normal 35 20" xfId="2418"/>
    <cellStyle name="Normal 35 21" xfId="2419"/>
    <cellStyle name="Normal 35 22" xfId="2420"/>
    <cellStyle name="Normal 35 23" xfId="2421"/>
    <cellStyle name="Normal 35 24" xfId="2422"/>
    <cellStyle name="Normal 35 25" xfId="2423"/>
    <cellStyle name="Normal 35 26" xfId="2424"/>
    <cellStyle name="Normal 35 27" xfId="2425"/>
    <cellStyle name="Normal 35 28" xfId="2426"/>
    <cellStyle name="Normal 35 29" xfId="4316"/>
    <cellStyle name="Normal 35 3" xfId="2427"/>
    <cellStyle name="Normal 35 3 2" xfId="2428"/>
    <cellStyle name="Normal 35 3_Alumina Prices" xfId="2429"/>
    <cellStyle name="Normal 35 30" xfId="4317"/>
    <cellStyle name="Normal 35 31" xfId="4318"/>
    <cellStyle name="Normal 35 32" xfId="4319"/>
    <cellStyle name="Normal 35 33" xfId="4320"/>
    <cellStyle name="Normal 35 4" xfId="2430"/>
    <cellStyle name="Normal 35 4 2" xfId="2431"/>
    <cellStyle name="Normal 35 4 2 2" xfId="4321"/>
    <cellStyle name="Normal 35 4 2_Alumina Prices" xfId="4322"/>
    <cellStyle name="Normal 35 4 3" xfId="4323"/>
    <cellStyle name="Normal 35 4_Alumina Prices" xfId="2432"/>
    <cellStyle name="Normal 35 5" xfId="2433"/>
    <cellStyle name="Normal 35 6" xfId="2434"/>
    <cellStyle name="Normal 35 7" xfId="2435"/>
    <cellStyle name="Normal 35 8" xfId="2436"/>
    <cellStyle name="Normal 35 9" xfId="2437"/>
    <cellStyle name="Normal 35_Alumina Prices" xfId="2438"/>
    <cellStyle name="Normal 36" xfId="2439"/>
    <cellStyle name="Normal 36 10" xfId="2440"/>
    <cellStyle name="Normal 36 11" xfId="2441"/>
    <cellStyle name="Normal 36 12" xfId="2442"/>
    <cellStyle name="Normal 36 13" xfId="2443"/>
    <cellStyle name="Normal 36 14" xfId="2444"/>
    <cellStyle name="Normal 36 15" xfId="2445"/>
    <cellStyle name="Normal 36 16" xfId="2446"/>
    <cellStyle name="Normal 36 17" xfId="2447"/>
    <cellStyle name="Normal 36 18" xfId="2448"/>
    <cellStyle name="Normal 36 19" xfId="2449"/>
    <cellStyle name="Normal 36 2" xfId="2450"/>
    <cellStyle name="Normal 36 2 10" xfId="2451"/>
    <cellStyle name="Normal 36 2 11" xfId="4324"/>
    <cellStyle name="Normal 36 2 2" xfId="2452"/>
    <cellStyle name="Normal 36 2 2 2" xfId="2453"/>
    <cellStyle name="Normal 36 2 2 3" xfId="4325"/>
    <cellStyle name="Normal 36 2 2_Alumina Prices" xfId="2454"/>
    <cellStyle name="Normal 36 2 3" xfId="2455"/>
    <cellStyle name="Normal 36 2 3 2" xfId="4326"/>
    <cellStyle name="Normal 36 2 3_Alumina Prices" xfId="4327"/>
    <cellStyle name="Normal 36 2 4" xfId="2456"/>
    <cellStyle name="Normal 36 2 5" xfId="2457"/>
    <cellStyle name="Normal 36 2 6" xfId="2458"/>
    <cellStyle name="Normal 36 2 7" xfId="2459"/>
    <cellStyle name="Normal 36 2 8" xfId="2460"/>
    <cellStyle name="Normal 36 2 9" xfId="2461"/>
    <cellStyle name="Normal 36 2_Alumina Prices" xfId="2462"/>
    <cellStyle name="Normal 36 20" xfId="4328"/>
    <cellStyle name="Normal 36 3" xfId="2463"/>
    <cellStyle name="Normal 36 3 2" xfId="2464"/>
    <cellStyle name="Normal 36 3 3" xfId="4329"/>
    <cellStyle name="Normal 36 3_Alumina Prices" xfId="2465"/>
    <cellStyle name="Normal 36 4" xfId="2466"/>
    <cellStyle name="Normal 36 4 2" xfId="4330"/>
    <cellStyle name="Normal 36 4_Alumina Prices" xfId="4331"/>
    <cellStyle name="Normal 36 5" xfId="2467"/>
    <cellStyle name="Normal 36 6" xfId="2468"/>
    <cellStyle name="Normal 36 7" xfId="2469"/>
    <cellStyle name="Normal 36 8" xfId="2470"/>
    <cellStyle name="Normal 36 9" xfId="2471"/>
    <cellStyle name="Normal 36_Alumina Prices" xfId="2472"/>
    <cellStyle name="Normal 37" xfId="2473"/>
    <cellStyle name="Normal 37 2" xfId="2474"/>
    <cellStyle name="Normal 37 2 2" xfId="2475"/>
    <cellStyle name="Normal 37 2_Alumina Prices" xfId="2476"/>
    <cellStyle name="Normal 37_Historic Nickel Prices" xfId="2477"/>
    <cellStyle name="Normal 38" xfId="2478"/>
    <cellStyle name="Normal 38 2" xfId="2479"/>
    <cellStyle name="Normal 38 2 2" xfId="2480"/>
    <cellStyle name="Normal 38 2_Alumina Prices" xfId="2481"/>
    <cellStyle name="Normal 38 3" xfId="2482"/>
    <cellStyle name="Normal 38_Base Metals Prices" xfId="2483"/>
    <cellStyle name="Normal 39" xfId="2484"/>
    <cellStyle name="Normal 39 2" xfId="2485"/>
    <cellStyle name="Normal 39 2 2" xfId="2486"/>
    <cellStyle name="Normal 39 2 2 2" xfId="4332"/>
    <cellStyle name="Normal 39 2 2_Alumina Prices" xfId="4333"/>
    <cellStyle name="Normal 39 2 3" xfId="4334"/>
    <cellStyle name="Normal 39 2_Alumina Prices" xfId="2487"/>
    <cellStyle name="Normal 39 3" xfId="2488"/>
    <cellStyle name="Normal 39_Base Metals Prices" xfId="2489"/>
    <cellStyle name="Normal 4" xfId="23"/>
    <cellStyle name="Normal 4 2" xfId="2490"/>
    <cellStyle name="Normal 4 2 2" xfId="2491"/>
    <cellStyle name="Normal 4 3" xfId="2492"/>
    <cellStyle name="Normal 4 4" xfId="2493"/>
    <cellStyle name="Normal 40" xfId="2494"/>
    <cellStyle name="Normal 40 2" xfId="2495"/>
    <cellStyle name="Normal 40 2 2" xfId="2496"/>
    <cellStyle name="Normal 40 2_Alumina Prices" xfId="2497"/>
    <cellStyle name="Normal 40 3" xfId="2498"/>
    <cellStyle name="Normal 40_Base Metals Prices" xfId="2499"/>
    <cellStyle name="Normal 41" xfId="2500"/>
    <cellStyle name="Normal 41 2" xfId="2501"/>
    <cellStyle name="Normal 41_Base Metals Prices" xfId="2502"/>
    <cellStyle name="Normal 42" xfId="2503"/>
    <cellStyle name="Normal 42 2" xfId="2504"/>
    <cellStyle name="Normal 42_Base Metals Prices" xfId="2505"/>
    <cellStyle name="Normal 43" xfId="2506"/>
    <cellStyle name="Normal 43 2" xfId="2507"/>
    <cellStyle name="Normal 43_Base Metals Prices" xfId="2508"/>
    <cellStyle name="Normal 44" xfId="2509"/>
    <cellStyle name="Normal 44 2" xfId="2510"/>
    <cellStyle name="Normal 44_Historic Nickel Prices" xfId="2511"/>
    <cellStyle name="Normal 45" xfId="2512"/>
    <cellStyle name="Normal 45 2" xfId="2513"/>
    <cellStyle name="Normal 45_Historic Nickel Prices" xfId="2514"/>
    <cellStyle name="Normal 46" xfId="2515"/>
    <cellStyle name="Normal 46 10" xfId="2516"/>
    <cellStyle name="Normal 46 11" xfId="2517"/>
    <cellStyle name="Normal 46 12" xfId="2518"/>
    <cellStyle name="Normal 46 13" xfId="2519"/>
    <cellStyle name="Normal 46 14" xfId="2520"/>
    <cellStyle name="Normal 46 15" xfId="2521"/>
    <cellStyle name="Normal 46 16" xfId="2522"/>
    <cellStyle name="Normal 46 17" xfId="2523"/>
    <cellStyle name="Normal 46 18" xfId="4335"/>
    <cellStyle name="Normal 46 2" xfId="2524"/>
    <cellStyle name="Normal 46 2 2" xfId="2525"/>
    <cellStyle name="Normal 46 2 3" xfId="4336"/>
    <cellStyle name="Normal 46 2_Alumina Prices" xfId="2526"/>
    <cellStyle name="Normal 46 3" xfId="2527"/>
    <cellStyle name="Normal 46 3 2" xfId="4337"/>
    <cellStyle name="Normal 46 3_Alumina Prices" xfId="4338"/>
    <cellStyle name="Normal 46 4" xfId="2528"/>
    <cellStyle name="Normal 46 5" xfId="2529"/>
    <cellStyle name="Normal 46 6" xfId="2530"/>
    <cellStyle name="Normal 46 7" xfId="2531"/>
    <cellStyle name="Normal 46 8" xfId="2532"/>
    <cellStyle name="Normal 46 9" xfId="2533"/>
    <cellStyle name="Normal 46_Alumina Prices" xfId="2534"/>
    <cellStyle name="Normal 47" xfId="2535"/>
    <cellStyle name="Normal 47 10" xfId="2536"/>
    <cellStyle name="Normal 47 11" xfId="2537"/>
    <cellStyle name="Normal 47 12" xfId="2538"/>
    <cellStyle name="Normal 47 13" xfId="2539"/>
    <cellStyle name="Normal 47 14" xfId="2540"/>
    <cellStyle name="Normal 47 15" xfId="2541"/>
    <cellStyle name="Normal 47 16" xfId="2542"/>
    <cellStyle name="Normal 47 17" xfId="2543"/>
    <cellStyle name="Normal 47 18" xfId="4339"/>
    <cellStyle name="Normal 47 2" xfId="2544"/>
    <cellStyle name="Normal 47 2 2" xfId="2545"/>
    <cellStyle name="Normal 47 2 3" xfId="4340"/>
    <cellStyle name="Normal 47 2_Alumina Prices" xfId="2546"/>
    <cellStyle name="Normal 47 3" xfId="2547"/>
    <cellStyle name="Normal 47 3 2" xfId="4341"/>
    <cellStyle name="Normal 47 3_Alumina Prices" xfId="4342"/>
    <cellStyle name="Normal 47 4" xfId="2548"/>
    <cellStyle name="Normal 47 5" xfId="2549"/>
    <cellStyle name="Normal 47 6" xfId="2550"/>
    <cellStyle name="Normal 47 7" xfId="2551"/>
    <cellStyle name="Normal 47 8" xfId="2552"/>
    <cellStyle name="Normal 47 9" xfId="2553"/>
    <cellStyle name="Normal 47_Alumina Prices" xfId="2554"/>
    <cellStyle name="Normal 48" xfId="2555"/>
    <cellStyle name="Normal 48 2" xfId="2556"/>
    <cellStyle name="Normal 48_Base Metals Prices" xfId="2557"/>
    <cellStyle name="Normal 49" xfId="2558"/>
    <cellStyle name="Normal 49 10" xfId="2559"/>
    <cellStyle name="Normal 49 11" xfId="2560"/>
    <cellStyle name="Normal 49 12" xfId="2561"/>
    <cellStyle name="Normal 49 13" xfId="2562"/>
    <cellStyle name="Normal 49 14" xfId="2563"/>
    <cellStyle name="Normal 49 15" xfId="2564"/>
    <cellStyle name="Normal 49 16" xfId="4343"/>
    <cellStyle name="Normal 49 2" xfId="2565"/>
    <cellStyle name="Normal 49 2 2" xfId="2566"/>
    <cellStyle name="Normal 49 2 3" xfId="4344"/>
    <cellStyle name="Normal 49 2_Alumina Prices" xfId="2567"/>
    <cellStyle name="Normal 49 3" xfId="2568"/>
    <cellStyle name="Normal 49 3 2" xfId="4345"/>
    <cellStyle name="Normal 49 3_Alumina Prices" xfId="4346"/>
    <cellStyle name="Normal 49 4" xfId="2569"/>
    <cellStyle name="Normal 49 5" xfId="2570"/>
    <cellStyle name="Normal 49 6" xfId="2571"/>
    <cellStyle name="Normal 49 7" xfId="2572"/>
    <cellStyle name="Normal 49 8" xfId="2573"/>
    <cellStyle name="Normal 49 9" xfId="2574"/>
    <cellStyle name="Normal 49_Alumina Prices" xfId="2575"/>
    <cellStyle name="Normal 5" xfId="2576"/>
    <cellStyle name="Normal 5 2" xfId="2577"/>
    <cellStyle name="Normal 5 2 2" xfId="2578"/>
    <cellStyle name="Normal 5 2_Gold Price" xfId="2579"/>
    <cellStyle name="Normal 5 3" xfId="2580"/>
    <cellStyle name="Normal 5 3 2" xfId="2581"/>
    <cellStyle name="Normal 5 3_Base Metals Prices" xfId="2582"/>
    <cellStyle name="Normal 5 4" xfId="2583"/>
    <cellStyle name="Normal 5 5" xfId="2584"/>
    <cellStyle name="Normal 5 6" xfId="2585"/>
    <cellStyle name="Normal 5 7" xfId="2586"/>
    <cellStyle name="Normal 5 8" xfId="2587"/>
    <cellStyle name="Normal 5_Gold Price" xfId="2588"/>
    <cellStyle name="Normal 50" xfId="2589"/>
    <cellStyle name="Normal 50 2" xfId="2590"/>
    <cellStyle name="Normal 50 3" xfId="2591"/>
    <cellStyle name="Normal 50_Copper Lead Zinc Prices" xfId="2592"/>
    <cellStyle name="Normal 51" xfId="2593"/>
    <cellStyle name="Normal 51 2" xfId="2594"/>
    <cellStyle name="Normal 51 3" xfId="2595"/>
    <cellStyle name="Normal 51_Copper Lead Zinc Prices" xfId="2596"/>
    <cellStyle name="Normal 52" xfId="2597"/>
    <cellStyle name="Normal 52 2" xfId="2598"/>
    <cellStyle name="Normal 52 3" xfId="2599"/>
    <cellStyle name="Normal 52_Copper Lead Zinc Prices" xfId="2600"/>
    <cellStyle name="Normal 53" xfId="2601"/>
    <cellStyle name="Normal 53 2" xfId="2602"/>
    <cellStyle name="Normal 53 3" xfId="2603"/>
    <cellStyle name="Normal 53_Copper Lead Zinc Prices" xfId="2604"/>
    <cellStyle name="Normal 54" xfId="2605"/>
    <cellStyle name="Normal 54 2" xfId="2606"/>
    <cellStyle name="Normal 54 3" xfId="2607"/>
    <cellStyle name="Normal 54_Copper Lead Zinc Prices" xfId="2608"/>
    <cellStyle name="Normal 55" xfId="2609"/>
    <cellStyle name="Normal 55 2" xfId="2610"/>
    <cellStyle name="Normal 55 3" xfId="2611"/>
    <cellStyle name="Normal 55_Copper Lead Zinc Prices" xfId="2612"/>
    <cellStyle name="Normal 56" xfId="2613"/>
    <cellStyle name="Normal 56 2" xfId="2614"/>
    <cellStyle name="Normal 56 3" xfId="2615"/>
    <cellStyle name="Normal 56_Copper Lead Zinc Prices" xfId="2616"/>
    <cellStyle name="Normal 57" xfId="2617"/>
    <cellStyle name="Normal 57 2" xfId="2618"/>
    <cellStyle name="Normal 58" xfId="2619"/>
    <cellStyle name="Normal 58 2" xfId="2620"/>
    <cellStyle name="Normal 59" xfId="2621"/>
    <cellStyle name="Normal 59 2" xfId="2622"/>
    <cellStyle name="Normal 59 2 2" xfId="2623"/>
    <cellStyle name="Normal 59 2_Alumina Prices" xfId="2624"/>
    <cellStyle name="Normal 59_Copper Lead Zinc Prices" xfId="2625"/>
    <cellStyle name="Normal 6" xfId="2626"/>
    <cellStyle name="Normal 6 2" xfId="2627"/>
    <cellStyle name="Normal 6 2 2" xfId="2628"/>
    <cellStyle name="Normal 6 2 3" xfId="2629"/>
    <cellStyle name="Normal 6 2_Gold Price" xfId="2630"/>
    <cellStyle name="Normal 6 3" xfId="2631"/>
    <cellStyle name="Normal 6 3 2" xfId="2632"/>
    <cellStyle name="Normal 6 3_Gold Price" xfId="2633"/>
    <cellStyle name="Normal 6 4" xfId="2634"/>
    <cellStyle name="Normal 6 5" xfId="2635"/>
    <cellStyle name="Normal 6 6" xfId="2636"/>
    <cellStyle name="Normal 6_Gold Price" xfId="2637"/>
    <cellStyle name="Normal 60" xfId="2638"/>
    <cellStyle name="Normal 60 2" xfId="2639"/>
    <cellStyle name="Normal 60_Alumina Prices" xfId="2640"/>
    <cellStyle name="Normal 61" xfId="2641"/>
    <cellStyle name="Normal 61 2" xfId="2642"/>
    <cellStyle name="Normal 61_Alumina Prices" xfId="2643"/>
    <cellStyle name="Normal 62" xfId="2644"/>
    <cellStyle name="Normal 62 2" xfId="2645"/>
    <cellStyle name="Normal 62 2 2" xfId="2646"/>
    <cellStyle name="Normal 62 2_Alumina Prices" xfId="2647"/>
    <cellStyle name="Normal 62_Copper Lead Zinc Prices" xfId="2648"/>
    <cellStyle name="Normal 63" xfId="2649"/>
    <cellStyle name="Normal 63 2" xfId="2650"/>
    <cellStyle name="Normal 63 2 2" xfId="2651"/>
    <cellStyle name="Normal 63 2_Alumina Prices" xfId="2652"/>
    <cellStyle name="Normal 64" xfId="2653"/>
    <cellStyle name="Normal 64 10" xfId="2654"/>
    <cellStyle name="Normal 64 11" xfId="2655"/>
    <cellStyle name="Normal 64 12" xfId="2656"/>
    <cellStyle name="Normal 64 13" xfId="4347"/>
    <cellStyle name="Normal 64 2" xfId="2657"/>
    <cellStyle name="Normal 64 2 2" xfId="2658"/>
    <cellStyle name="Normal 64 2 3" xfId="4348"/>
    <cellStyle name="Normal 64 2_Alumina Prices" xfId="2659"/>
    <cellStyle name="Normal 64 3" xfId="2660"/>
    <cellStyle name="Normal 64 3 2" xfId="4349"/>
    <cellStyle name="Normal 64 3_Alumina Prices" xfId="4350"/>
    <cellStyle name="Normal 64 4" xfId="2661"/>
    <cellStyle name="Normal 64 5" xfId="2662"/>
    <cellStyle name="Normal 64 6" xfId="2663"/>
    <cellStyle name="Normal 64 7" xfId="2664"/>
    <cellStyle name="Normal 64 8" xfId="2665"/>
    <cellStyle name="Normal 64 9" xfId="2666"/>
    <cellStyle name="Normal 64_Alumina Prices" xfId="2667"/>
    <cellStyle name="Normal 65" xfId="2668"/>
    <cellStyle name="Normal 65 10" xfId="2669"/>
    <cellStyle name="Normal 65 11" xfId="2670"/>
    <cellStyle name="Normal 65 12" xfId="2671"/>
    <cellStyle name="Normal 65 13" xfId="4351"/>
    <cellStyle name="Normal 65 2" xfId="2672"/>
    <cellStyle name="Normal 65 2 2" xfId="2673"/>
    <cellStyle name="Normal 65 2 3" xfId="4352"/>
    <cellStyle name="Normal 65 2_Alumina Prices" xfId="2674"/>
    <cellStyle name="Normal 65 3" xfId="2675"/>
    <cellStyle name="Normal 65 3 2" xfId="4353"/>
    <cellStyle name="Normal 65 3_Alumina Prices" xfId="4354"/>
    <cellStyle name="Normal 65 4" xfId="2676"/>
    <cellStyle name="Normal 65 5" xfId="2677"/>
    <cellStyle name="Normal 65 6" xfId="2678"/>
    <cellStyle name="Normal 65 7" xfId="2679"/>
    <cellStyle name="Normal 65 8" xfId="2680"/>
    <cellStyle name="Normal 65 9" xfId="2681"/>
    <cellStyle name="Normal 65_Alumina Prices" xfId="2682"/>
    <cellStyle name="Normal 66" xfId="2683"/>
    <cellStyle name="Normal 66 10" xfId="2684"/>
    <cellStyle name="Normal 66 11" xfId="2685"/>
    <cellStyle name="Normal 66 12" xfId="2686"/>
    <cellStyle name="Normal 66 13" xfId="4355"/>
    <cellStyle name="Normal 66 2" xfId="2687"/>
    <cellStyle name="Normal 66 2 2" xfId="2688"/>
    <cellStyle name="Normal 66 2 3" xfId="4356"/>
    <cellStyle name="Normal 66 2_Alumina Prices" xfId="2689"/>
    <cellStyle name="Normal 66 3" xfId="2690"/>
    <cellStyle name="Normal 66 3 2" xfId="4357"/>
    <cellStyle name="Normal 66 3_Alumina Prices" xfId="4358"/>
    <cellStyle name="Normal 66 4" xfId="2691"/>
    <cellStyle name="Normal 66 5" xfId="2692"/>
    <cellStyle name="Normal 66 6" xfId="2693"/>
    <cellStyle name="Normal 66 7" xfId="2694"/>
    <cellStyle name="Normal 66 8" xfId="2695"/>
    <cellStyle name="Normal 66 9" xfId="2696"/>
    <cellStyle name="Normal 66_Alumina Prices" xfId="2697"/>
    <cellStyle name="Normal 67" xfId="2698"/>
    <cellStyle name="Normal 67 10" xfId="2699"/>
    <cellStyle name="Normal 67 11" xfId="2700"/>
    <cellStyle name="Normal 67 12" xfId="2701"/>
    <cellStyle name="Normal 67 13" xfId="4359"/>
    <cellStyle name="Normal 67 2" xfId="2702"/>
    <cellStyle name="Normal 67 2 2" xfId="2703"/>
    <cellStyle name="Normal 67 2 3" xfId="4360"/>
    <cellStyle name="Normal 67 2_Alumina Prices" xfId="2704"/>
    <cellStyle name="Normal 67 3" xfId="2705"/>
    <cellStyle name="Normal 67 3 2" xfId="4361"/>
    <cellStyle name="Normal 67 3_Alumina Prices" xfId="4362"/>
    <cellStyle name="Normal 67 4" xfId="2706"/>
    <cellStyle name="Normal 67 5" xfId="2707"/>
    <cellStyle name="Normal 67 6" xfId="2708"/>
    <cellStyle name="Normal 67 7" xfId="2709"/>
    <cellStyle name="Normal 67 8" xfId="2710"/>
    <cellStyle name="Normal 67 9" xfId="2711"/>
    <cellStyle name="Normal 67_Alumina Prices" xfId="2712"/>
    <cellStyle name="Normal 68" xfId="2713"/>
    <cellStyle name="Normal 68 2" xfId="2714"/>
    <cellStyle name="Normal 68_Alumina Prices" xfId="2715"/>
    <cellStyle name="Normal 69" xfId="2716"/>
    <cellStyle name="Normal 69 2" xfId="2717"/>
    <cellStyle name="Normal 69_Alumina Prices" xfId="2718"/>
    <cellStyle name="Normal 7" xfId="2719"/>
    <cellStyle name="Normal 7 2" xfId="2720"/>
    <cellStyle name="Normal 7 3" xfId="2721"/>
    <cellStyle name="Normal 7 4" xfId="2722"/>
    <cellStyle name="Normal 7_Gold Price" xfId="2723"/>
    <cellStyle name="Normal 70" xfId="2724"/>
    <cellStyle name="Normal 70 10" xfId="2725"/>
    <cellStyle name="Normal 70 11" xfId="2726"/>
    <cellStyle name="Normal 70 12" xfId="4363"/>
    <cellStyle name="Normal 70 2" xfId="2727"/>
    <cellStyle name="Normal 70 2 2" xfId="2728"/>
    <cellStyle name="Normal 70 2 3" xfId="4364"/>
    <cellStyle name="Normal 70 2_Alumina Prices" xfId="2729"/>
    <cellStyle name="Normal 70 3" xfId="2730"/>
    <cellStyle name="Normal 70 3 2" xfId="4365"/>
    <cellStyle name="Normal 70 3_Alumina Prices" xfId="4366"/>
    <cellStyle name="Normal 70 4" xfId="2731"/>
    <cellStyle name="Normal 70 5" xfId="2732"/>
    <cellStyle name="Normal 70 6" xfId="2733"/>
    <cellStyle name="Normal 70 7" xfId="2734"/>
    <cellStyle name="Normal 70 8" xfId="2735"/>
    <cellStyle name="Normal 70 9" xfId="2736"/>
    <cellStyle name="Normal 70_Alumina Prices" xfId="2737"/>
    <cellStyle name="Normal 71" xfId="2738"/>
    <cellStyle name="Normal 71 2" xfId="2739"/>
    <cellStyle name="Normal 72" xfId="2740"/>
    <cellStyle name="Normal 72 10" xfId="2741"/>
    <cellStyle name="Normal 72 11" xfId="4367"/>
    <cellStyle name="Normal 72 2" xfId="2742"/>
    <cellStyle name="Normal 72 2 2" xfId="2743"/>
    <cellStyle name="Normal 72 2 3" xfId="4368"/>
    <cellStyle name="Normal 72 2_Alumina Prices" xfId="2744"/>
    <cellStyle name="Normal 72 3" xfId="2745"/>
    <cellStyle name="Normal 72 3 2" xfId="4369"/>
    <cellStyle name="Normal 72 3_Alumina Prices" xfId="4370"/>
    <cellStyle name="Normal 72 4" xfId="2746"/>
    <cellStyle name="Normal 72 5" xfId="2747"/>
    <cellStyle name="Normal 72 6" xfId="2748"/>
    <cellStyle name="Normal 72 7" xfId="2749"/>
    <cellStyle name="Normal 72 8" xfId="2750"/>
    <cellStyle name="Normal 72 9" xfId="2751"/>
    <cellStyle name="Normal 72_Alumina Prices" xfId="2752"/>
    <cellStyle name="Normal 73" xfId="2753"/>
    <cellStyle name="Normal 73 10" xfId="2754"/>
    <cellStyle name="Normal 73 11" xfId="4371"/>
    <cellStyle name="Normal 73 2" xfId="2755"/>
    <cellStyle name="Normal 73 2 2" xfId="2756"/>
    <cellStyle name="Normal 73 2 3" xfId="4372"/>
    <cellStyle name="Normal 73 2_Alumina Prices" xfId="2757"/>
    <cellStyle name="Normal 73 3" xfId="2758"/>
    <cellStyle name="Normal 73 3 2" xfId="4373"/>
    <cellStyle name="Normal 73 3_Alumina Prices" xfId="4374"/>
    <cellStyle name="Normal 73 4" xfId="2759"/>
    <cellStyle name="Normal 73 5" xfId="2760"/>
    <cellStyle name="Normal 73 6" xfId="2761"/>
    <cellStyle name="Normal 73 7" xfId="2762"/>
    <cellStyle name="Normal 73 8" xfId="2763"/>
    <cellStyle name="Normal 73 9" xfId="2764"/>
    <cellStyle name="Normal 73_Alumina Prices" xfId="2765"/>
    <cellStyle name="Normal 74" xfId="2766"/>
    <cellStyle name="Normal 74 10" xfId="2767"/>
    <cellStyle name="Normal 74 11" xfId="4375"/>
    <cellStyle name="Normal 74 2" xfId="2768"/>
    <cellStyle name="Normal 74 2 2" xfId="2769"/>
    <cellStyle name="Normal 74 2 3" xfId="4376"/>
    <cellStyle name="Normal 74 2_Alumina Prices" xfId="2770"/>
    <cellStyle name="Normal 74 3" xfId="2771"/>
    <cellStyle name="Normal 74 3 2" xfId="4377"/>
    <cellStyle name="Normal 74 3_Alumina Prices" xfId="4378"/>
    <cellStyle name="Normal 74 4" xfId="2772"/>
    <cellStyle name="Normal 74 5" xfId="2773"/>
    <cellStyle name="Normal 74 6" xfId="2774"/>
    <cellStyle name="Normal 74 7" xfId="2775"/>
    <cellStyle name="Normal 74 8" xfId="2776"/>
    <cellStyle name="Normal 74 9" xfId="2777"/>
    <cellStyle name="Normal 74_Alumina Prices" xfId="2778"/>
    <cellStyle name="Normal 75" xfId="2779"/>
    <cellStyle name="Normal 75 10" xfId="2780"/>
    <cellStyle name="Normal 75 11" xfId="4379"/>
    <cellStyle name="Normal 75 2" xfId="2781"/>
    <cellStyle name="Normal 75 2 2" xfId="2782"/>
    <cellStyle name="Normal 75 2 3" xfId="4380"/>
    <cellStyle name="Normal 75 2_Alumina Prices" xfId="2783"/>
    <cellStyle name="Normal 75 3" xfId="2784"/>
    <cellStyle name="Normal 75 3 2" xfId="4381"/>
    <cellStyle name="Normal 75 3_Alumina Prices" xfId="4382"/>
    <cellStyle name="Normal 75 4" xfId="2785"/>
    <cellStyle name="Normal 75 5" xfId="2786"/>
    <cellStyle name="Normal 75 6" xfId="2787"/>
    <cellStyle name="Normal 75 7" xfId="2788"/>
    <cellStyle name="Normal 75 8" xfId="2789"/>
    <cellStyle name="Normal 75 9" xfId="2790"/>
    <cellStyle name="Normal 75_Alumina Prices" xfId="2791"/>
    <cellStyle name="Normal 76" xfId="2792"/>
    <cellStyle name="Normal 76 10" xfId="4383"/>
    <cellStyle name="Normal 76 2" xfId="2793"/>
    <cellStyle name="Normal 76 2 2" xfId="2794"/>
    <cellStyle name="Normal 76 2 3" xfId="4384"/>
    <cellStyle name="Normal 76 2_Alumina Prices" xfId="2795"/>
    <cellStyle name="Normal 76 3" xfId="2796"/>
    <cellStyle name="Normal 76 3 2" xfId="4385"/>
    <cellStyle name="Normal 76 3_Alumina Prices" xfId="4386"/>
    <cellStyle name="Normal 76 4" xfId="2797"/>
    <cellStyle name="Normal 76 5" xfId="2798"/>
    <cellStyle name="Normal 76 6" xfId="2799"/>
    <cellStyle name="Normal 76 7" xfId="2800"/>
    <cellStyle name="Normal 76 8" xfId="2801"/>
    <cellStyle name="Normal 76 9" xfId="2802"/>
    <cellStyle name="Normal 76_Alumina Prices" xfId="2803"/>
    <cellStyle name="Normal 77" xfId="2804"/>
    <cellStyle name="Normal 77 2" xfId="2805"/>
    <cellStyle name="Normal 77 2 2" xfId="2806"/>
    <cellStyle name="Normal 77 2 3" xfId="4387"/>
    <cellStyle name="Normal 77 2_Alumina Prices" xfId="2807"/>
    <cellStyle name="Normal 77 3" xfId="2808"/>
    <cellStyle name="Normal 77 3 2" xfId="4388"/>
    <cellStyle name="Normal 77 3_Alumina Prices" xfId="4389"/>
    <cellStyle name="Normal 77 4" xfId="2809"/>
    <cellStyle name="Normal 77 5" xfId="2810"/>
    <cellStyle name="Normal 77 6" xfId="4390"/>
    <cellStyle name="Normal 77_Alumina Prices" xfId="2811"/>
    <cellStyle name="Normal 78" xfId="2812"/>
    <cellStyle name="Normal 78 2" xfId="2813"/>
    <cellStyle name="Normal 78 2 2" xfId="2814"/>
    <cellStyle name="Normal 78 2 3" xfId="4391"/>
    <cellStyle name="Normal 78 2_Alumina Prices" xfId="2815"/>
    <cellStyle name="Normal 78 3" xfId="2816"/>
    <cellStyle name="Normal 78 3 2" xfId="4392"/>
    <cellStyle name="Normal 78 3_Alumina Prices" xfId="4393"/>
    <cellStyle name="Normal 78 4" xfId="2817"/>
    <cellStyle name="Normal 78 5" xfId="2818"/>
    <cellStyle name="Normal 78 6" xfId="4394"/>
    <cellStyle name="Normal 78_Alumina Prices" xfId="2819"/>
    <cellStyle name="Normal 79" xfId="2820"/>
    <cellStyle name="Normal 79 2" xfId="2821"/>
    <cellStyle name="Normal 79_Alumina Prices" xfId="2822"/>
    <cellStyle name="Normal 8" xfId="2823"/>
    <cellStyle name="Normal 8 2" xfId="2824"/>
    <cellStyle name="Normal 8 2 2" xfId="2825"/>
    <cellStyle name="Normal 8 2 3" xfId="2826"/>
    <cellStyle name="Normal 8 2_Historic Nickel Prices" xfId="2827"/>
    <cellStyle name="Normal 8 3" xfId="2828"/>
    <cellStyle name="Normal 8 4" xfId="2829"/>
    <cellStyle name="Normal 8 4 2" xfId="2830"/>
    <cellStyle name="Normal 8 4_Alumina Prices" xfId="2831"/>
    <cellStyle name="Normal 8 5" xfId="2832"/>
    <cellStyle name="Normal 8 6" xfId="2833"/>
    <cellStyle name="Normal 80" xfId="2834"/>
    <cellStyle name="Normal 81" xfId="2835"/>
    <cellStyle name="Normal 82" xfId="2836"/>
    <cellStyle name="Normal 83" xfId="2837"/>
    <cellStyle name="Normal 84" xfId="2838"/>
    <cellStyle name="Normal 84 2" xfId="2839"/>
    <cellStyle name="Normal 84 3" xfId="4395"/>
    <cellStyle name="Normal 84_Alumina Prices" xfId="2840"/>
    <cellStyle name="Normal 85" xfId="2841"/>
    <cellStyle name="Normal 85 2" xfId="4396"/>
    <cellStyle name="Normal 85_Alumina Prices" xfId="4397"/>
    <cellStyle name="Normal 86" xfId="2842"/>
    <cellStyle name="Normal 86 2" xfId="4398"/>
    <cellStyle name="Normal 86_Alumina Prices" xfId="4399"/>
    <cellStyle name="Normal 87" xfId="2843"/>
    <cellStyle name="Normal 88" xfId="2844"/>
    <cellStyle name="Normal 89" xfId="2845"/>
    <cellStyle name="Normal 9" xfId="2846"/>
    <cellStyle name="Normal 9 10" xfId="2847"/>
    <cellStyle name="Normal 9 10 10" xfId="2848"/>
    <cellStyle name="Normal 9 10 11" xfId="2849"/>
    <cellStyle name="Normal 9 10 12" xfId="2850"/>
    <cellStyle name="Normal 9 10 13" xfId="2851"/>
    <cellStyle name="Normal 9 10 14" xfId="2852"/>
    <cellStyle name="Normal 9 10 15" xfId="2853"/>
    <cellStyle name="Normal 9 10 16" xfId="2854"/>
    <cellStyle name="Normal 9 10 17" xfId="2855"/>
    <cellStyle name="Normal 9 10 18" xfId="4400"/>
    <cellStyle name="Normal 9 10 2" xfId="2856"/>
    <cellStyle name="Normal 9 10 2 2" xfId="2857"/>
    <cellStyle name="Normal 9 10 2 3" xfId="4401"/>
    <cellStyle name="Normal 9 10 2_Alumina Prices" xfId="2858"/>
    <cellStyle name="Normal 9 10 3" xfId="2859"/>
    <cellStyle name="Normal 9 10 3 2" xfId="4402"/>
    <cellStyle name="Normal 9 10 3_Alumina Prices" xfId="4403"/>
    <cellStyle name="Normal 9 10 4" xfId="2860"/>
    <cellStyle name="Normal 9 10 5" xfId="2861"/>
    <cellStyle name="Normal 9 10 6" xfId="2862"/>
    <cellStyle name="Normal 9 10 7" xfId="2863"/>
    <cellStyle name="Normal 9 10 8" xfId="2864"/>
    <cellStyle name="Normal 9 10 9" xfId="2865"/>
    <cellStyle name="Normal 9 10_Alumina Prices" xfId="2866"/>
    <cellStyle name="Normal 9 11" xfId="2867"/>
    <cellStyle name="Normal 9 11 10" xfId="2868"/>
    <cellStyle name="Normal 9 11 11" xfId="2869"/>
    <cellStyle name="Normal 9 11 12" xfId="2870"/>
    <cellStyle name="Normal 9 11 13" xfId="2871"/>
    <cellStyle name="Normal 9 11 14" xfId="2872"/>
    <cellStyle name="Normal 9 11 15" xfId="2873"/>
    <cellStyle name="Normal 9 11 16" xfId="4404"/>
    <cellStyle name="Normal 9 11 2" xfId="2874"/>
    <cellStyle name="Normal 9 11 2 2" xfId="2875"/>
    <cellStyle name="Normal 9 11 2 3" xfId="4405"/>
    <cellStyle name="Normal 9 11 2_Alumina Prices" xfId="2876"/>
    <cellStyle name="Normal 9 11 3" xfId="2877"/>
    <cellStyle name="Normal 9 11 3 2" xfId="4406"/>
    <cellStyle name="Normal 9 11 3_Alumina Prices" xfId="4407"/>
    <cellStyle name="Normal 9 11 4" xfId="2878"/>
    <cellStyle name="Normal 9 11 5" xfId="2879"/>
    <cellStyle name="Normal 9 11 6" xfId="2880"/>
    <cellStyle name="Normal 9 11 7" xfId="2881"/>
    <cellStyle name="Normal 9 11 8" xfId="2882"/>
    <cellStyle name="Normal 9 11 9" xfId="2883"/>
    <cellStyle name="Normal 9 11_Alumina Prices" xfId="2884"/>
    <cellStyle name="Normal 9 12" xfId="2885"/>
    <cellStyle name="Normal 9 12 10" xfId="2886"/>
    <cellStyle name="Normal 9 12 11" xfId="2887"/>
    <cellStyle name="Normal 9 12 12" xfId="2888"/>
    <cellStyle name="Normal 9 12 13" xfId="2889"/>
    <cellStyle name="Normal 9 12 14" xfId="2890"/>
    <cellStyle name="Normal 9 12 15" xfId="2891"/>
    <cellStyle name="Normal 9 12 16" xfId="4408"/>
    <cellStyle name="Normal 9 12 2" xfId="2892"/>
    <cellStyle name="Normal 9 12 2 2" xfId="2893"/>
    <cellStyle name="Normal 9 12 2 3" xfId="4409"/>
    <cellStyle name="Normal 9 12 2_Alumina Prices" xfId="2894"/>
    <cellStyle name="Normal 9 12 3" xfId="2895"/>
    <cellStyle name="Normal 9 12 3 2" xfId="4410"/>
    <cellStyle name="Normal 9 12 3_Alumina Prices" xfId="4411"/>
    <cellStyle name="Normal 9 12 4" xfId="2896"/>
    <cellStyle name="Normal 9 12 5" xfId="2897"/>
    <cellStyle name="Normal 9 12 6" xfId="2898"/>
    <cellStyle name="Normal 9 12 7" xfId="2899"/>
    <cellStyle name="Normal 9 12 8" xfId="2900"/>
    <cellStyle name="Normal 9 12 9" xfId="2901"/>
    <cellStyle name="Normal 9 12_Alumina Prices" xfId="2902"/>
    <cellStyle name="Normal 9 13" xfId="2903"/>
    <cellStyle name="Normal 9 13 10" xfId="2904"/>
    <cellStyle name="Normal 9 13 11" xfId="2905"/>
    <cellStyle name="Normal 9 13 12" xfId="2906"/>
    <cellStyle name="Normal 9 13 13" xfId="2907"/>
    <cellStyle name="Normal 9 13 14" xfId="2908"/>
    <cellStyle name="Normal 9 13 15" xfId="4412"/>
    <cellStyle name="Normal 9 13 2" xfId="2909"/>
    <cellStyle name="Normal 9 13 2 2" xfId="2910"/>
    <cellStyle name="Normal 9 13 2 3" xfId="4413"/>
    <cellStyle name="Normal 9 13 2_Alumina Prices" xfId="2911"/>
    <cellStyle name="Normal 9 13 3" xfId="2912"/>
    <cellStyle name="Normal 9 13 3 2" xfId="4414"/>
    <cellStyle name="Normal 9 13 3_Alumina Prices" xfId="4415"/>
    <cellStyle name="Normal 9 13 4" xfId="2913"/>
    <cellStyle name="Normal 9 13 5" xfId="2914"/>
    <cellStyle name="Normal 9 13 6" xfId="2915"/>
    <cellStyle name="Normal 9 13 7" xfId="2916"/>
    <cellStyle name="Normal 9 13 8" xfId="2917"/>
    <cellStyle name="Normal 9 13 9" xfId="2918"/>
    <cellStyle name="Normal 9 13_Alumina Prices" xfId="2919"/>
    <cellStyle name="Normal 9 14" xfId="2920"/>
    <cellStyle name="Normal 9 14 10" xfId="2921"/>
    <cellStyle name="Normal 9 14 11" xfId="2922"/>
    <cellStyle name="Normal 9 14 12" xfId="2923"/>
    <cellStyle name="Normal 9 14 13" xfId="2924"/>
    <cellStyle name="Normal 9 14 14" xfId="2925"/>
    <cellStyle name="Normal 9 14 15" xfId="4416"/>
    <cellStyle name="Normal 9 14 2" xfId="2926"/>
    <cellStyle name="Normal 9 14 2 2" xfId="2927"/>
    <cellStyle name="Normal 9 14 2 3" xfId="4417"/>
    <cellStyle name="Normal 9 14 2_Alumina Prices" xfId="2928"/>
    <cellStyle name="Normal 9 14 3" xfId="2929"/>
    <cellStyle name="Normal 9 14 3 2" xfId="4418"/>
    <cellStyle name="Normal 9 14 3_Alumina Prices" xfId="4419"/>
    <cellStyle name="Normal 9 14 4" xfId="2930"/>
    <cellStyle name="Normal 9 14 5" xfId="2931"/>
    <cellStyle name="Normal 9 14 6" xfId="2932"/>
    <cellStyle name="Normal 9 14 7" xfId="2933"/>
    <cellStyle name="Normal 9 14 8" xfId="2934"/>
    <cellStyle name="Normal 9 14 9" xfId="2935"/>
    <cellStyle name="Normal 9 14_Alumina Prices" xfId="2936"/>
    <cellStyle name="Normal 9 15" xfId="2937"/>
    <cellStyle name="Normal 9 15 10" xfId="2938"/>
    <cellStyle name="Normal 9 15 11" xfId="2939"/>
    <cellStyle name="Normal 9 15 12" xfId="2940"/>
    <cellStyle name="Normal 9 15 13" xfId="2941"/>
    <cellStyle name="Normal 9 15 14" xfId="4420"/>
    <cellStyle name="Normal 9 15 2" xfId="2942"/>
    <cellStyle name="Normal 9 15 2 2" xfId="2943"/>
    <cellStyle name="Normal 9 15 2 3" xfId="4421"/>
    <cellStyle name="Normal 9 15 2_Alumina Prices" xfId="2944"/>
    <cellStyle name="Normal 9 15 3" xfId="2945"/>
    <cellStyle name="Normal 9 15 3 2" xfId="4422"/>
    <cellStyle name="Normal 9 15 3_Alumina Prices" xfId="4423"/>
    <cellStyle name="Normal 9 15 4" xfId="2946"/>
    <cellStyle name="Normal 9 15 5" xfId="2947"/>
    <cellStyle name="Normal 9 15 6" xfId="2948"/>
    <cellStyle name="Normal 9 15 7" xfId="2949"/>
    <cellStyle name="Normal 9 15 8" xfId="2950"/>
    <cellStyle name="Normal 9 15 9" xfId="2951"/>
    <cellStyle name="Normal 9 15_Alumina Prices" xfId="2952"/>
    <cellStyle name="Normal 9 16" xfId="2953"/>
    <cellStyle name="Normal 9 16 10" xfId="2954"/>
    <cellStyle name="Normal 9 16 11" xfId="2955"/>
    <cellStyle name="Normal 9 16 12" xfId="2956"/>
    <cellStyle name="Normal 9 16 13" xfId="4424"/>
    <cellStyle name="Normal 9 16 2" xfId="2957"/>
    <cellStyle name="Normal 9 16 2 2" xfId="2958"/>
    <cellStyle name="Normal 9 16 2 3" xfId="4425"/>
    <cellStyle name="Normal 9 16 2_Alumina Prices" xfId="2959"/>
    <cellStyle name="Normal 9 16 3" xfId="2960"/>
    <cellStyle name="Normal 9 16 3 2" xfId="4426"/>
    <cellStyle name="Normal 9 16 3_Alumina Prices" xfId="4427"/>
    <cellStyle name="Normal 9 16 4" xfId="2961"/>
    <cellStyle name="Normal 9 16 5" xfId="2962"/>
    <cellStyle name="Normal 9 16 6" xfId="2963"/>
    <cellStyle name="Normal 9 16 7" xfId="2964"/>
    <cellStyle name="Normal 9 16 8" xfId="2965"/>
    <cellStyle name="Normal 9 16 9" xfId="2966"/>
    <cellStyle name="Normal 9 16_Alumina Prices" xfId="2967"/>
    <cellStyle name="Normal 9 17" xfId="2968"/>
    <cellStyle name="Normal 9 17 10" xfId="2969"/>
    <cellStyle name="Normal 9 17 11" xfId="2970"/>
    <cellStyle name="Normal 9 17 12" xfId="4428"/>
    <cellStyle name="Normal 9 17 2" xfId="2971"/>
    <cellStyle name="Normal 9 17 2 2" xfId="2972"/>
    <cellStyle name="Normal 9 17 2 3" xfId="4429"/>
    <cellStyle name="Normal 9 17 2_Alumina Prices" xfId="2973"/>
    <cellStyle name="Normal 9 17 3" xfId="2974"/>
    <cellStyle name="Normal 9 17 3 2" xfId="4430"/>
    <cellStyle name="Normal 9 17 3_Alumina Prices" xfId="4431"/>
    <cellStyle name="Normal 9 17 4" xfId="2975"/>
    <cellStyle name="Normal 9 17 5" xfId="2976"/>
    <cellStyle name="Normal 9 17 6" xfId="2977"/>
    <cellStyle name="Normal 9 17 7" xfId="2978"/>
    <cellStyle name="Normal 9 17 8" xfId="2979"/>
    <cellStyle name="Normal 9 17 9" xfId="2980"/>
    <cellStyle name="Normal 9 17_Alumina Prices" xfId="2981"/>
    <cellStyle name="Normal 9 18" xfId="2982"/>
    <cellStyle name="Normal 9 18 10" xfId="2983"/>
    <cellStyle name="Normal 9 18 11" xfId="2984"/>
    <cellStyle name="Normal 9 18 12" xfId="4432"/>
    <cellStyle name="Normal 9 18 2" xfId="2985"/>
    <cellStyle name="Normal 9 18 2 2" xfId="2986"/>
    <cellStyle name="Normal 9 18 2 3" xfId="4433"/>
    <cellStyle name="Normal 9 18 2_Alumina Prices" xfId="2987"/>
    <cellStyle name="Normal 9 18 3" xfId="2988"/>
    <cellStyle name="Normal 9 18 3 2" xfId="4434"/>
    <cellStyle name="Normal 9 18 3_Alumina Prices" xfId="4435"/>
    <cellStyle name="Normal 9 18 4" xfId="2989"/>
    <cellStyle name="Normal 9 18 5" xfId="2990"/>
    <cellStyle name="Normal 9 18 6" xfId="2991"/>
    <cellStyle name="Normal 9 18 7" xfId="2992"/>
    <cellStyle name="Normal 9 18 8" xfId="2993"/>
    <cellStyle name="Normal 9 18 9" xfId="2994"/>
    <cellStyle name="Normal 9 18_Alumina Prices" xfId="2995"/>
    <cellStyle name="Normal 9 19" xfId="2996"/>
    <cellStyle name="Normal 9 19 2" xfId="2997"/>
    <cellStyle name="Normal 9 19 2 2" xfId="2998"/>
    <cellStyle name="Normal 9 19 2 3" xfId="4436"/>
    <cellStyle name="Normal 9 19 2_Alumina Prices" xfId="2999"/>
    <cellStyle name="Normal 9 19 3" xfId="3000"/>
    <cellStyle name="Normal 9 19 3 2" xfId="4437"/>
    <cellStyle name="Normal 9 19 3_Alumina Prices" xfId="4438"/>
    <cellStyle name="Normal 9 19 4" xfId="3001"/>
    <cellStyle name="Normal 9 19 5" xfId="4439"/>
    <cellStyle name="Normal 9 19_Alumina Prices" xfId="3002"/>
    <cellStyle name="Normal 9 2" xfId="3003"/>
    <cellStyle name="Normal 9 2 10" xfId="3004"/>
    <cellStyle name="Normal 9 2 11" xfId="3005"/>
    <cellStyle name="Normal 9 2 12" xfId="3006"/>
    <cellStyle name="Normal 9 2 13" xfId="3007"/>
    <cellStyle name="Normal 9 2 14" xfId="3008"/>
    <cellStyle name="Normal 9 2 15" xfId="3009"/>
    <cellStyle name="Normal 9 2 16" xfId="3010"/>
    <cellStyle name="Normal 9 2 17" xfId="3011"/>
    <cellStyle name="Normal 9 2 18" xfId="3012"/>
    <cellStyle name="Normal 9 2 19" xfId="3013"/>
    <cellStyle name="Normal 9 2 2" xfId="3014"/>
    <cellStyle name="Normal 9 2 2 10" xfId="3015"/>
    <cellStyle name="Normal 9 2 2 11" xfId="4440"/>
    <cellStyle name="Normal 9 2 2 2" xfId="3016"/>
    <cellStyle name="Normal 9 2 2 2 2" xfId="3017"/>
    <cellStyle name="Normal 9 2 2 2 2 2" xfId="3018"/>
    <cellStyle name="Normal 9 2 2 2 2 3" xfId="4441"/>
    <cellStyle name="Normal 9 2 2 2 2_Alumina Prices" xfId="3019"/>
    <cellStyle name="Normal 9 2 2 2 3" xfId="3020"/>
    <cellStyle name="Normal 9 2 2 2 3 2" xfId="4442"/>
    <cellStyle name="Normal 9 2 2 2 3_Alumina Prices" xfId="4443"/>
    <cellStyle name="Normal 9 2 2 2 4" xfId="3021"/>
    <cellStyle name="Normal 9 2 2 2 5" xfId="3022"/>
    <cellStyle name="Normal 9 2 2 2 6" xfId="3023"/>
    <cellStyle name="Normal 9 2 2 2 7" xfId="4444"/>
    <cellStyle name="Normal 9 2 2 2_Alumina Prices" xfId="3024"/>
    <cellStyle name="Normal 9 2 2 3" xfId="3025"/>
    <cellStyle name="Normal 9 2 2 3 2" xfId="3026"/>
    <cellStyle name="Normal 9 2 2 3 3" xfId="4445"/>
    <cellStyle name="Normal 9 2 2 3_Alumina Prices" xfId="3027"/>
    <cellStyle name="Normal 9 2 2 4" xfId="3028"/>
    <cellStyle name="Normal 9 2 2 4 2" xfId="4446"/>
    <cellStyle name="Normal 9 2 2 4_Alumina Prices" xfId="4447"/>
    <cellStyle name="Normal 9 2 2 5" xfId="3029"/>
    <cellStyle name="Normal 9 2 2 6" xfId="3030"/>
    <cellStyle name="Normal 9 2 2 7" xfId="3031"/>
    <cellStyle name="Normal 9 2 2 8" xfId="3032"/>
    <cellStyle name="Normal 9 2 2 9" xfId="3033"/>
    <cellStyle name="Normal 9 2 2_Alumina Prices" xfId="3034"/>
    <cellStyle name="Normal 9 2 20" xfId="3035"/>
    <cellStyle name="Normal 9 2 21" xfId="3036"/>
    <cellStyle name="Normal 9 2 22" xfId="3037"/>
    <cellStyle name="Normal 9 2 23" xfId="3038"/>
    <cellStyle name="Normal 9 2 24" xfId="3039"/>
    <cellStyle name="Normal 9 2 25" xfId="4448"/>
    <cellStyle name="Normal 9 2 3" xfId="3040"/>
    <cellStyle name="Normal 9 2 3 2" xfId="3041"/>
    <cellStyle name="Normal 9 2 3 2 2" xfId="3042"/>
    <cellStyle name="Normal 9 2 3 2 3" xfId="4449"/>
    <cellStyle name="Normal 9 2 3 2_Alumina Prices" xfId="3043"/>
    <cellStyle name="Normal 9 2 3 3" xfId="3044"/>
    <cellStyle name="Normal 9 2 3 3 2" xfId="4450"/>
    <cellStyle name="Normal 9 2 3 3_Alumina Prices" xfId="4451"/>
    <cellStyle name="Normal 9 2 3 4" xfId="3045"/>
    <cellStyle name="Normal 9 2 3 5" xfId="3046"/>
    <cellStyle name="Normal 9 2 3 6" xfId="3047"/>
    <cellStyle name="Normal 9 2 3 7" xfId="3048"/>
    <cellStyle name="Normal 9 2 3 8" xfId="4452"/>
    <cellStyle name="Normal 9 2 3_Alumina Prices" xfId="3049"/>
    <cellStyle name="Normal 9 2 4" xfId="3050"/>
    <cellStyle name="Normal 9 2 4 2" xfId="3051"/>
    <cellStyle name="Normal 9 2 4 3" xfId="4453"/>
    <cellStyle name="Normal 9 2 4_Alumina Prices" xfId="3052"/>
    <cellStyle name="Normal 9 2 5" xfId="3053"/>
    <cellStyle name="Normal 9 2 5 2" xfId="4454"/>
    <cellStyle name="Normal 9 2 5_Alumina Prices" xfId="4455"/>
    <cellStyle name="Normal 9 2 6" xfId="3054"/>
    <cellStyle name="Normal 9 2 7" xfId="3055"/>
    <cellStyle name="Normal 9 2 8" xfId="3056"/>
    <cellStyle name="Normal 9 2 9" xfId="3057"/>
    <cellStyle name="Normal 9 2_Alumina Prices" xfId="3058"/>
    <cellStyle name="Normal 9 20" xfId="3059"/>
    <cellStyle name="Normal 9 20 2" xfId="3060"/>
    <cellStyle name="Normal 9 20 2 2" xfId="4456"/>
    <cellStyle name="Normal 9 20 2_Alumina Prices" xfId="4457"/>
    <cellStyle name="Normal 9 20 3" xfId="4458"/>
    <cellStyle name="Normal 9 20_Alumina Prices" xfId="3061"/>
    <cellStyle name="Normal 9 21" xfId="3062"/>
    <cellStyle name="Normal 9 22" xfId="3063"/>
    <cellStyle name="Normal 9 23" xfId="3064"/>
    <cellStyle name="Normal 9 24" xfId="3065"/>
    <cellStyle name="Normal 9 25" xfId="3066"/>
    <cellStyle name="Normal 9 26" xfId="3067"/>
    <cellStyle name="Normal 9 27" xfId="3068"/>
    <cellStyle name="Normal 9 28" xfId="3069"/>
    <cellStyle name="Normal 9 29" xfId="3070"/>
    <cellStyle name="Normal 9 3" xfId="3071"/>
    <cellStyle name="Normal 9 3 10" xfId="3072"/>
    <cellStyle name="Normal 9 3 11" xfId="3073"/>
    <cellStyle name="Normal 9 3 12" xfId="3074"/>
    <cellStyle name="Normal 9 3 13" xfId="3075"/>
    <cellStyle name="Normal 9 3 14" xfId="3076"/>
    <cellStyle name="Normal 9 3 15" xfId="3077"/>
    <cellStyle name="Normal 9 3 16" xfId="3078"/>
    <cellStyle name="Normal 9 3 17" xfId="3079"/>
    <cellStyle name="Normal 9 3 18" xfId="3080"/>
    <cellStyle name="Normal 9 3 19" xfId="3081"/>
    <cellStyle name="Normal 9 3 2" xfId="3082"/>
    <cellStyle name="Normal 9 3 2 2" xfId="3083"/>
    <cellStyle name="Normal 9 3 2 2 2" xfId="3084"/>
    <cellStyle name="Normal 9 3 2 2 3" xfId="4459"/>
    <cellStyle name="Normal 9 3 2 2_Alumina Prices" xfId="3085"/>
    <cellStyle name="Normal 9 3 2 3" xfId="3086"/>
    <cellStyle name="Normal 9 3 2 3 2" xfId="4460"/>
    <cellStyle name="Normal 9 3 2 3_Alumina Prices" xfId="4461"/>
    <cellStyle name="Normal 9 3 2 4" xfId="3087"/>
    <cellStyle name="Normal 9 3 2 5" xfId="3088"/>
    <cellStyle name="Normal 9 3 2 6" xfId="3089"/>
    <cellStyle name="Normal 9 3 2 7" xfId="3090"/>
    <cellStyle name="Normal 9 3 2 8" xfId="4462"/>
    <cellStyle name="Normal 9 3 2_Alumina Prices" xfId="3091"/>
    <cellStyle name="Normal 9 3 20" xfId="3092"/>
    <cellStyle name="Normal 9 3 21" xfId="3093"/>
    <cellStyle name="Normal 9 3 22" xfId="4463"/>
    <cellStyle name="Normal 9 3 3" xfId="3094"/>
    <cellStyle name="Normal 9 3 3 2" xfId="3095"/>
    <cellStyle name="Normal 9 3 3 3" xfId="4464"/>
    <cellStyle name="Normal 9 3 3_Alumina Prices" xfId="3096"/>
    <cellStyle name="Normal 9 3 4" xfId="3097"/>
    <cellStyle name="Normal 9 3 4 2" xfId="4465"/>
    <cellStyle name="Normal 9 3 4_Alumina Prices" xfId="4466"/>
    <cellStyle name="Normal 9 3 5" xfId="3098"/>
    <cellStyle name="Normal 9 3 6" xfId="3099"/>
    <cellStyle name="Normal 9 3 7" xfId="3100"/>
    <cellStyle name="Normal 9 3 8" xfId="3101"/>
    <cellStyle name="Normal 9 3 9" xfId="3102"/>
    <cellStyle name="Normal 9 3_Alumina Prices" xfId="3103"/>
    <cellStyle name="Normal 9 30" xfId="3104"/>
    <cellStyle name="Normal 9 31" xfId="3105"/>
    <cellStyle name="Normal 9 32" xfId="3106"/>
    <cellStyle name="Normal 9 33" xfId="3107"/>
    <cellStyle name="Normal 9 34" xfId="4467"/>
    <cellStyle name="Normal 9 4" xfId="3108"/>
    <cellStyle name="Normal 9 4 10" xfId="3109"/>
    <cellStyle name="Normal 9 4 11" xfId="3110"/>
    <cellStyle name="Normal 9 4 12" xfId="3111"/>
    <cellStyle name="Normal 9 4 13" xfId="3112"/>
    <cellStyle name="Normal 9 4 14" xfId="3113"/>
    <cellStyle name="Normal 9 4 15" xfId="3114"/>
    <cellStyle name="Normal 9 4 16" xfId="3115"/>
    <cellStyle name="Normal 9 4 17" xfId="3116"/>
    <cellStyle name="Normal 9 4 18" xfId="3117"/>
    <cellStyle name="Normal 9 4 19" xfId="3118"/>
    <cellStyle name="Normal 9 4 2" xfId="3119"/>
    <cellStyle name="Normal 9 4 2 2" xfId="3120"/>
    <cellStyle name="Normal 9 4 2 3" xfId="4468"/>
    <cellStyle name="Normal 9 4 2_Alumina Prices" xfId="3121"/>
    <cellStyle name="Normal 9 4 20" xfId="3122"/>
    <cellStyle name="Normal 9 4 21" xfId="4469"/>
    <cellStyle name="Normal 9 4 3" xfId="3123"/>
    <cellStyle name="Normal 9 4 3 2" xfId="4470"/>
    <cellStyle name="Normal 9 4 3_Alumina Prices" xfId="4471"/>
    <cellStyle name="Normal 9 4 4" xfId="3124"/>
    <cellStyle name="Normal 9 4 5" xfId="3125"/>
    <cellStyle name="Normal 9 4 6" xfId="3126"/>
    <cellStyle name="Normal 9 4 7" xfId="3127"/>
    <cellStyle name="Normal 9 4 8" xfId="3128"/>
    <cellStyle name="Normal 9 4 9" xfId="3129"/>
    <cellStyle name="Normal 9 4_Alumina Prices" xfId="3130"/>
    <cellStyle name="Normal 9 5" xfId="3131"/>
    <cellStyle name="Normal 9 5 10" xfId="3132"/>
    <cellStyle name="Normal 9 5 11" xfId="3133"/>
    <cellStyle name="Normal 9 5 12" xfId="3134"/>
    <cellStyle name="Normal 9 5 13" xfId="3135"/>
    <cellStyle name="Normal 9 5 14" xfId="3136"/>
    <cellStyle name="Normal 9 5 15" xfId="3137"/>
    <cellStyle name="Normal 9 5 16" xfId="3138"/>
    <cellStyle name="Normal 9 5 17" xfId="3139"/>
    <cellStyle name="Normal 9 5 18" xfId="3140"/>
    <cellStyle name="Normal 9 5 19" xfId="3141"/>
    <cellStyle name="Normal 9 5 2" xfId="3142"/>
    <cellStyle name="Normal 9 5 2 2" xfId="3143"/>
    <cellStyle name="Normal 9 5 2 3" xfId="4472"/>
    <cellStyle name="Normal 9 5 2_Alumina Prices" xfId="3144"/>
    <cellStyle name="Normal 9 5 20" xfId="3145"/>
    <cellStyle name="Normal 9 5 21" xfId="4473"/>
    <cellStyle name="Normal 9 5 3" xfId="3146"/>
    <cellStyle name="Normal 9 5 3 2" xfId="4474"/>
    <cellStyle name="Normal 9 5 3_Alumina Prices" xfId="4475"/>
    <cellStyle name="Normal 9 5 4" xfId="3147"/>
    <cellStyle name="Normal 9 5 5" xfId="3148"/>
    <cellStyle name="Normal 9 5 6" xfId="3149"/>
    <cellStyle name="Normal 9 5 7" xfId="3150"/>
    <cellStyle name="Normal 9 5 8" xfId="3151"/>
    <cellStyle name="Normal 9 5 9" xfId="3152"/>
    <cellStyle name="Normal 9 5_Alumina Prices" xfId="3153"/>
    <cellStyle name="Normal 9 6" xfId="3154"/>
    <cellStyle name="Normal 9 6 2" xfId="3155"/>
    <cellStyle name="Normal 9 6_Historic Nickel Prices" xfId="3156"/>
    <cellStyle name="Normal 9 7" xfId="3157"/>
    <cellStyle name="Normal 9 7 10" xfId="3158"/>
    <cellStyle name="Normal 9 7 11" xfId="3159"/>
    <cellStyle name="Normal 9 7 12" xfId="3160"/>
    <cellStyle name="Normal 9 7 13" xfId="3161"/>
    <cellStyle name="Normal 9 7 14" xfId="3162"/>
    <cellStyle name="Normal 9 7 15" xfId="3163"/>
    <cellStyle name="Normal 9 7 16" xfId="3164"/>
    <cellStyle name="Normal 9 7 17" xfId="3165"/>
    <cellStyle name="Normal 9 7 18" xfId="3166"/>
    <cellStyle name="Normal 9 7 19" xfId="3167"/>
    <cellStyle name="Normal 9 7 2" xfId="3168"/>
    <cellStyle name="Normal 9 7 2 2" xfId="3169"/>
    <cellStyle name="Normal 9 7 2 3" xfId="4476"/>
    <cellStyle name="Normal 9 7 2_Alumina Prices" xfId="3170"/>
    <cellStyle name="Normal 9 7 20" xfId="4477"/>
    <cellStyle name="Normal 9 7 3" xfId="3171"/>
    <cellStyle name="Normal 9 7 3 2" xfId="4478"/>
    <cellStyle name="Normal 9 7 3_Alumina Prices" xfId="4479"/>
    <cellStyle name="Normal 9 7 4" xfId="3172"/>
    <cellStyle name="Normal 9 7 5" xfId="3173"/>
    <cellStyle name="Normal 9 7 6" xfId="3174"/>
    <cellStyle name="Normal 9 7 7" xfId="3175"/>
    <cellStyle name="Normal 9 7 8" xfId="3176"/>
    <cellStyle name="Normal 9 7 9" xfId="3177"/>
    <cellStyle name="Normal 9 7_Alumina Prices" xfId="3178"/>
    <cellStyle name="Normal 9 8" xfId="3179"/>
    <cellStyle name="Normal 9 8 10" xfId="3180"/>
    <cellStyle name="Normal 9 8 11" xfId="3181"/>
    <cellStyle name="Normal 9 8 12" xfId="3182"/>
    <cellStyle name="Normal 9 8 13" xfId="3183"/>
    <cellStyle name="Normal 9 8 14" xfId="3184"/>
    <cellStyle name="Normal 9 8 15" xfId="3185"/>
    <cellStyle name="Normal 9 8 16" xfId="3186"/>
    <cellStyle name="Normal 9 8 17" xfId="3187"/>
    <cellStyle name="Normal 9 8 18" xfId="3188"/>
    <cellStyle name="Normal 9 8 19" xfId="3189"/>
    <cellStyle name="Normal 9 8 2" xfId="3190"/>
    <cellStyle name="Normal 9 8 2 2" xfId="3191"/>
    <cellStyle name="Normal 9 8 2 3" xfId="4480"/>
    <cellStyle name="Normal 9 8 2_Alumina Prices" xfId="3192"/>
    <cellStyle name="Normal 9 8 20" xfId="4481"/>
    <cellStyle name="Normal 9 8 3" xfId="3193"/>
    <cellStyle name="Normal 9 8 3 2" xfId="4482"/>
    <cellStyle name="Normal 9 8 3_Alumina Prices" xfId="4483"/>
    <cellStyle name="Normal 9 8 4" xfId="3194"/>
    <cellStyle name="Normal 9 8 5" xfId="3195"/>
    <cellStyle name="Normal 9 8 6" xfId="3196"/>
    <cellStyle name="Normal 9 8 7" xfId="3197"/>
    <cellStyle name="Normal 9 8 8" xfId="3198"/>
    <cellStyle name="Normal 9 8 9" xfId="3199"/>
    <cellStyle name="Normal 9 8_Alumina Prices" xfId="3200"/>
    <cellStyle name="Normal 9 9" xfId="3201"/>
    <cellStyle name="Normal 9 9 10" xfId="3202"/>
    <cellStyle name="Normal 9 9 11" xfId="3203"/>
    <cellStyle name="Normal 9 9 12" xfId="3204"/>
    <cellStyle name="Normal 9 9 13" xfId="3205"/>
    <cellStyle name="Normal 9 9 14" xfId="3206"/>
    <cellStyle name="Normal 9 9 15" xfId="3207"/>
    <cellStyle name="Normal 9 9 16" xfId="3208"/>
    <cellStyle name="Normal 9 9 17" xfId="3209"/>
    <cellStyle name="Normal 9 9 18" xfId="3210"/>
    <cellStyle name="Normal 9 9 19" xfId="4484"/>
    <cellStyle name="Normal 9 9 2" xfId="3211"/>
    <cellStyle name="Normal 9 9 2 2" xfId="3212"/>
    <cellStyle name="Normal 9 9 2 3" xfId="4485"/>
    <cellStyle name="Normal 9 9 2_Alumina Prices" xfId="3213"/>
    <cellStyle name="Normal 9 9 3" xfId="3214"/>
    <cellStyle name="Normal 9 9 3 2" xfId="4486"/>
    <cellStyle name="Normal 9 9 3_Alumina Prices" xfId="4487"/>
    <cellStyle name="Normal 9 9 4" xfId="3215"/>
    <cellStyle name="Normal 9 9 5" xfId="3216"/>
    <cellStyle name="Normal 9 9 6" xfId="3217"/>
    <cellStyle name="Normal 9 9 7" xfId="3218"/>
    <cellStyle name="Normal 9 9 8" xfId="3219"/>
    <cellStyle name="Normal 9 9 9" xfId="3220"/>
    <cellStyle name="Normal 9 9_Alumina Prices" xfId="3221"/>
    <cellStyle name="Normal 9_Alumina Prices" xfId="3222"/>
    <cellStyle name="Normal 90" xfId="3223"/>
    <cellStyle name="Normal 91" xfId="3224"/>
    <cellStyle name="Normal 92" xfId="3225"/>
    <cellStyle name="Normal 93" xfId="3226"/>
    <cellStyle name="Normal 94" xfId="3227"/>
    <cellStyle name="Normal 95" xfId="3228"/>
    <cellStyle name="Normal 96" xfId="3229"/>
    <cellStyle name="Normal 97" xfId="3230"/>
    <cellStyle name="Normal 98" xfId="3231"/>
    <cellStyle name="Normal 99" xfId="3232"/>
    <cellStyle name="Normal_statistical_review_full_report_workbook_2006" xfId="3"/>
    <cellStyle name="Note 2" xfId="3677"/>
    <cellStyle name="Percent" xfId="2" builtinId="5"/>
    <cellStyle name="Percent 2" xfId="17"/>
    <cellStyle name="Percent 2 2" xfId="3233"/>
    <cellStyle name="Percent 2 2 10" xfId="3234"/>
    <cellStyle name="Percent 2 2 11" xfId="3235"/>
    <cellStyle name="Percent 2 2 12" xfId="3236"/>
    <cellStyle name="Percent 2 2 13" xfId="3237"/>
    <cellStyle name="Percent 2 2 14" xfId="3238"/>
    <cellStyle name="Percent 2 2 15" xfId="3239"/>
    <cellStyle name="Percent 2 2 16" xfId="3240"/>
    <cellStyle name="Percent 2 2 17" xfId="3241"/>
    <cellStyle name="Percent 2 2 18" xfId="3242"/>
    <cellStyle name="Percent 2 2 19" xfId="4488"/>
    <cellStyle name="Percent 2 2 2" xfId="3243"/>
    <cellStyle name="Percent 2 2 2 10" xfId="3244"/>
    <cellStyle name="Percent 2 2 2 11" xfId="4489"/>
    <cellStyle name="Percent 2 2 2 2" xfId="3245"/>
    <cellStyle name="Percent 2 2 2 2 10" xfId="4490"/>
    <cellStyle name="Percent 2 2 2 2 2" xfId="3246"/>
    <cellStyle name="Percent 2 2 2 2 2 2" xfId="3247"/>
    <cellStyle name="Percent 2 2 2 2 2 2 2" xfId="3248"/>
    <cellStyle name="Percent 2 2 2 2 2 2 2 2" xfId="3249"/>
    <cellStyle name="Percent 2 2 2 2 2 2 2 3" xfId="4491"/>
    <cellStyle name="Percent 2 2 2 2 2 2 3" xfId="3250"/>
    <cellStyle name="Percent 2 2 2 2 2 2 3 2" xfId="4492"/>
    <cellStyle name="Percent 2 2 2 2 2 2 4" xfId="3251"/>
    <cellStyle name="Percent 2 2 2 2 2 2 5" xfId="3252"/>
    <cellStyle name="Percent 2 2 2 2 2 2 6" xfId="3253"/>
    <cellStyle name="Percent 2 2 2 2 2 2 7" xfId="4493"/>
    <cellStyle name="Percent 2 2 2 2 2 3" xfId="3254"/>
    <cellStyle name="Percent 2 2 2 2 2 3 2" xfId="3255"/>
    <cellStyle name="Percent 2 2 2 2 2 3 3" xfId="4494"/>
    <cellStyle name="Percent 2 2 2 2 2 4" xfId="3256"/>
    <cellStyle name="Percent 2 2 2 2 2 4 2" xfId="4495"/>
    <cellStyle name="Percent 2 2 2 2 2 5" xfId="3257"/>
    <cellStyle name="Percent 2 2 2 2 2 6" xfId="3258"/>
    <cellStyle name="Percent 2 2 2 2 2 7" xfId="3259"/>
    <cellStyle name="Percent 2 2 2 2 2 8" xfId="3260"/>
    <cellStyle name="Percent 2 2 2 2 2 9" xfId="4496"/>
    <cellStyle name="Percent 2 2 2 2 3" xfId="3261"/>
    <cellStyle name="Percent 2 2 2 2 3 2" xfId="3262"/>
    <cellStyle name="Percent 2 2 2 2 3 2 2" xfId="3263"/>
    <cellStyle name="Percent 2 2 2 2 3 2 3" xfId="4497"/>
    <cellStyle name="Percent 2 2 2 2 3 3" xfId="3264"/>
    <cellStyle name="Percent 2 2 2 2 3 3 2" xfId="4498"/>
    <cellStyle name="Percent 2 2 2 2 3 4" xfId="3265"/>
    <cellStyle name="Percent 2 2 2 2 3 5" xfId="3266"/>
    <cellStyle name="Percent 2 2 2 2 3 6" xfId="3267"/>
    <cellStyle name="Percent 2 2 2 2 3 7" xfId="4499"/>
    <cellStyle name="Percent 2 2 2 2 4" xfId="3268"/>
    <cellStyle name="Percent 2 2 2 2 4 2" xfId="3269"/>
    <cellStyle name="Percent 2 2 2 2 4 3" xfId="4500"/>
    <cellStyle name="Percent 2 2 2 2 5" xfId="3270"/>
    <cellStyle name="Percent 2 2 2 2 5 2" xfId="4501"/>
    <cellStyle name="Percent 2 2 2 2 6" xfId="3271"/>
    <cellStyle name="Percent 2 2 2 2 7" xfId="3272"/>
    <cellStyle name="Percent 2 2 2 2 8" xfId="3273"/>
    <cellStyle name="Percent 2 2 2 2 9" xfId="3274"/>
    <cellStyle name="Percent 2 2 2 3" xfId="3275"/>
    <cellStyle name="Percent 2 2 2 3 2" xfId="3276"/>
    <cellStyle name="Percent 2 2 2 3 2 2" xfId="3277"/>
    <cellStyle name="Percent 2 2 2 3 2 2 2" xfId="3278"/>
    <cellStyle name="Percent 2 2 2 3 2 2 3" xfId="4502"/>
    <cellStyle name="Percent 2 2 2 3 2 3" xfId="3279"/>
    <cellStyle name="Percent 2 2 2 3 2 3 2" xfId="4503"/>
    <cellStyle name="Percent 2 2 2 3 2 4" xfId="3280"/>
    <cellStyle name="Percent 2 2 2 3 2 5" xfId="3281"/>
    <cellStyle name="Percent 2 2 2 3 2 6" xfId="3282"/>
    <cellStyle name="Percent 2 2 2 3 2 7" xfId="4504"/>
    <cellStyle name="Percent 2 2 2 3 3" xfId="3283"/>
    <cellStyle name="Percent 2 2 2 3 3 2" xfId="3284"/>
    <cellStyle name="Percent 2 2 2 3 3 3" xfId="4505"/>
    <cellStyle name="Percent 2 2 2 3 4" xfId="3285"/>
    <cellStyle name="Percent 2 2 2 3 4 2" xfId="4506"/>
    <cellStyle name="Percent 2 2 2 3 5" xfId="3286"/>
    <cellStyle name="Percent 2 2 2 3 6" xfId="3287"/>
    <cellStyle name="Percent 2 2 2 3 7" xfId="3288"/>
    <cellStyle name="Percent 2 2 2 3 8" xfId="3289"/>
    <cellStyle name="Percent 2 2 2 3 9" xfId="4507"/>
    <cellStyle name="Percent 2 2 2 4" xfId="3290"/>
    <cellStyle name="Percent 2 2 2 4 2" xfId="3291"/>
    <cellStyle name="Percent 2 2 2 4 2 2" xfId="3292"/>
    <cellStyle name="Percent 2 2 2 4 2 3" xfId="4508"/>
    <cellStyle name="Percent 2 2 2 4 3" xfId="3293"/>
    <cellStyle name="Percent 2 2 2 4 3 2" xfId="4509"/>
    <cellStyle name="Percent 2 2 2 4 4" xfId="3294"/>
    <cellStyle name="Percent 2 2 2 4 5" xfId="3295"/>
    <cellStyle name="Percent 2 2 2 4 6" xfId="3296"/>
    <cellStyle name="Percent 2 2 2 4 7" xfId="4510"/>
    <cellStyle name="Percent 2 2 2 5" xfId="3297"/>
    <cellStyle name="Percent 2 2 2 5 2" xfId="3298"/>
    <cellStyle name="Percent 2 2 2 5 3" xfId="4511"/>
    <cellStyle name="Percent 2 2 2 6" xfId="3299"/>
    <cellStyle name="Percent 2 2 2 6 2" xfId="4512"/>
    <cellStyle name="Percent 2 2 2 7" xfId="3300"/>
    <cellStyle name="Percent 2 2 2 8" xfId="3301"/>
    <cellStyle name="Percent 2 2 2 9" xfId="3302"/>
    <cellStyle name="Percent 2 2 3" xfId="3303"/>
    <cellStyle name="Percent 2 2 3 10" xfId="4513"/>
    <cellStyle name="Percent 2 2 3 2" xfId="3304"/>
    <cellStyle name="Percent 2 2 3 2 2" xfId="3305"/>
    <cellStyle name="Percent 2 2 3 2 2 2" xfId="3306"/>
    <cellStyle name="Percent 2 2 3 2 2 2 2" xfId="3307"/>
    <cellStyle name="Percent 2 2 3 2 2 2 3" xfId="4514"/>
    <cellStyle name="Percent 2 2 3 2 2 3" xfId="3308"/>
    <cellStyle name="Percent 2 2 3 2 2 3 2" xfId="4515"/>
    <cellStyle name="Percent 2 2 3 2 2 4" xfId="3309"/>
    <cellStyle name="Percent 2 2 3 2 2 5" xfId="3310"/>
    <cellStyle name="Percent 2 2 3 2 2 6" xfId="3311"/>
    <cellStyle name="Percent 2 2 3 2 2 7" xfId="4516"/>
    <cellStyle name="Percent 2 2 3 2 3" xfId="3312"/>
    <cellStyle name="Percent 2 2 3 2 3 2" xfId="3313"/>
    <cellStyle name="Percent 2 2 3 2 3 3" xfId="4517"/>
    <cellStyle name="Percent 2 2 3 2 4" xfId="3314"/>
    <cellStyle name="Percent 2 2 3 2 4 2" xfId="4518"/>
    <cellStyle name="Percent 2 2 3 2 5" xfId="3315"/>
    <cellStyle name="Percent 2 2 3 2 6" xfId="3316"/>
    <cellStyle name="Percent 2 2 3 2 7" xfId="3317"/>
    <cellStyle name="Percent 2 2 3 2 8" xfId="3318"/>
    <cellStyle name="Percent 2 2 3 2 9" xfId="4519"/>
    <cellStyle name="Percent 2 2 3 3" xfId="3319"/>
    <cellStyle name="Percent 2 2 3 3 2" xfId="3320"/>
    <cellStyle name="Percent 2 2 3 3 2 2" xfId="3321"/>
    <cellStyle name="Percent 2 2 3 3 2 3" xfId="4520"/>
    <cellStyle name="Percent 2 2 3 3 3" xfId="3322"/>
    <cellStyle name="Percent 2 2 3 3 3 2" xfId="4521"/>
    <cellStyle name="Percent 2 2 3 3 4" xfId="3323"/>
    <cellStyle name="Percent 2 2 3 3 5" xfId="3324"/>
    <cellStyle name="Percent 2 2 3 3 6" xfId="3325"/>
    <cellStyle name="Percent 2 2 3 3 7" xfId="4522"/>
    <cellStyle name="Percent 2 2 3 4" xfId="3326"/>
    <cellStyle name="Percent 2 2 3 4 2" xfId="3327"/>
    <cellStyle name="Percent 2 2 3 4 3" xfId="4523"/>
    <cellStyle name="Percent 2 2 3 5" xfId="3328"/>
    <cellStyle name="Percent 2 2 3 5 2" xfId="4524"/>
    <cellStyle name="Percent 2 2 3 6" xfId="3329"/>
    <cellStyle name="Percent 2 2 3 7" xfId="3330"/>
    <cellStyle name="Percent 2 2 3 8" xfId="3331"/>
    <cellStyle name="Percent 2 2 3 9" xfId="3332"/>
    <cellStyle name="Percent 2 2 4" xfId="3333"/>
    <cellStyle name="Percent 2 2 4 2" xfId="3334"/>
    <cellStyle name="Percent 2 2 4 2 2" xfId="3335"/>
    <cellStyle name="Percent 2 2 4 2 2 2" xfId="3336"/>
    <cellStyle name="Percent 2 2 4 2 2 3" xfId="4525"/>
    <cellStyle name="Percent 2 2 4 2 3" xfId="3337"/>
    <cellStyle name="Percent 2 2 4 2 3 2" xfId="4526"/>
    <cellStyle name="Percent 2 2 4 2 4" xfId="3338"/>
    <cellStyle name="Percent 2 2 4 2 5" xfId="3339"/>
    <cellStyle name="Percent 2 2 4 2 6" xfId="3340"/>
    <cellStyle name="Percent 2 2 4 2 7" xfId="4527"/>
    <cellStyle name="Percent 2 2 4 3" xfId="3341"/>
    <cellStyle name="Percent 2 2 4 3 2" xfId="3342"/>
    <cellStyle name="Percent 2 2 4 3 3" xfId="4528"/>
    <cellStyle name="Percent 2 2 4 4" xfId="3343"/>
    <cellStyle name="Percent 2 2 4 4 2" xfId="4529"/>
    <cellStyle name="Percent 2 2 4 5" xfId="3344"/>
    <cellStyle name="Percent 2 2 4 6" xfId="3345"/>
    <cellStyle name="Percent 2 2 4 7" xfId="3346"/>
    <cellStyle name="Percent 2 2 4 8" xfId="3347"/>
    <cellStyle name="Percent 2 2 4 9" xfId="4530"/>
    <cellStyle name="Percent 2 2 5" xfId="3348"/>
    <cellStyle name="Percent 2 2 5 2" xfId="3349"/>
    <cellStyle name="Percent 2 2 5 2 2" xfId="3350"/>
    <cellStyle name="Percent 2 2 5 2 3" xfId="4531"/>
    <cellStyle name="Percent 2 2 5 3" xfId="3351"/>
    <cellStyle name="Percent 2 2 5 3 2" xfId="4532"/>
    <cellStyle name="Percent 2 2 5 4" xfId="3352"/>
    <cellStyle name="Percent 2 2 5 5" xfId="3353"/>
    <cellStyle name="Percent 2 2 5 6" xfId="3354"/>
    <cellStyle name="Percent 2 2 5 7" xfId="3355"/>
    <cellStyle name="Percent 2 2 5 8" xfId="4533"/>
    <cellStyle name="Percent 2 2 6" xfId="3356"/>
    <cellStyle name="Percent 2 2 6 2" xfId="3357"/>
    <cellStyle name="Percent 2 2 7" xfId="3358"/>
    <cellStyle name="Percent 2 2 7 2" xfId="3359"/>
    <cellStyle name="Percent 2 2 7 3" xfId="4534"/>
    <cellStyle name="Percent 2 2 8" xfId="3360"/>
    <cellStyle name="Percent 2 2 8 2" xfId="4535"/>
    <cellStyle name="Percent 2 2 9" xfId="3361"/>
    <cellStyle name="Percent 2 3" xfId="3362"/>
    <cellStyle name="Percent 2 3 10" xfId="3363"/>
    <cellStyle name="Percent 2 3 11" xfId="3364"/>
    <cellStyle name="Percent 2 3 12" xfId="4536"/>
    <cellStyle name="Percent 2 3 2" xfId="3365"/>
    <cellStyle name="Percent 2 3 2 10" xfId="3366"/>
    <cellStyle name="Percent 2 3 2 11" xfId="4537"/>
    <cellStyle name="Percent 2 3 2 2" xfId="3367"/>
    <cellStyle name="Percent 2 3 2 2 10" xfId="4538"/>
    <cellStyle name="Percent 2 3 2 2 2" xfId="3368"/>
    <cellStyle name="Percent 2 3 2 2 2 2" xfId="3369"/>
    <cellStyle name="Percent 2 3 2 2 2 2 2" xfId="3370"/>
    <cellStyle name="Percent 2 3 2 2 2 2 2 2" xfId="3371"/>
    <cellStyle name="Percent 2 3 2 2 2 2 2 3" xfId="4539"/>
    <cellStyle name="Percent 2 3 2 2 2 2 3" xfId="3372"/>
    <cellStyle name="Percent 2 3 2 2 2 2 3 2" xfId="4540"/>
    <cellStyle name="Percent 2 3 2 2 2 2 4" xfId="3373"/>
    <cellStyle name="Percent 2 3 2 2 2 2 5" xfId="3374"/>
    <cellStyle name="Percent 2 3 2 2 2 2 6" xfId="3375"/>
    <cellStyle name="Percent 2 3 2 2 2 2 7" xfId="4541"/>
    <cellStyle name="Percent 2 3 2 2 2 3" xfId="3376"/>
    <cellStyle name="Percent 2 3 2 2 2 3 2" xfId="3377"/>
    <cellStyle name="Percent 2 3 2 2 2 3 3" xfId="4542"/>
    <cellStyle name="Percent 2 3 2 2 2 4" xfId="3378"/>
    <cellStyle name="Percent 2 3 2 2 2 4 2" xfId="4543"/>
    <cellStyle name="Percent 2 3 2 2 2 5" xfId="3379"/>
    <cellStyle name="Percent 2 3 2 2 2 6" xfId="3380"/>
    <cellStyle name="Percent 2 3 2 2 2 7" xfId="3381"/>
    <cellStyle name="Percent 2 3 2 2 2 8" xfId="3382"/>
    <cellStyle name="Percent 2 3 2 2 2 9" xfId="4544"/>
    <cellStyle name="Percent 2 3 2 2 3" xfId="3383"/>
    <cellStyle name="Percent 2 3 2 2 3 2" xfId="3384"/>
    <cellStyle name="Percent 2 3 2 2 3 2 2" xfId="3385"/>
    <cellStyle name="Percent 2 3 2 2 3 2 3" xfId="4545"/>
    <cellStyle name="Percent 2 3 2 2 3 3" xfId="3386"/>
    <cellStyle name="Percent 2 3 2 2 3 3 2" xfId="4546"/>
    <cellStyle name="Percent 2 3 2 2 3 4" xfId="3387"/>
    <cellStyle name="Percent 2 3 2 2 3 5" xfId="3388"/>
    <cellStyle name="Percent 2 3 2 2 3 6" xfId="3389"/>
    <cellStyle name="Percent 2 3 2 2 3 7" xfId="4547"/>
    <cellStyle name="Percent 2 3 2 2 4" xfId="3390"/>
    <cellStyle name="Percent 2 3 2 2 4 2" xfId="3391"/>
    <cellStyle name="Percent 2 3 2 2 4 3" xfId="4548"/>
    <cellStyle name="Percent 2 3 2 2 5" xfId="3392"/>
    <cellStyle name="Percent 2 3 2 2 5 2" xfId="4549"/>
    <cellStyle name="Percent 2 3 2 2 6" xfId="3393"/>
    <cellStyle name="Percent 2 3 2 2 7" xfId="3394"/>
    <cellStyle name="Percent 2 3 2 2 8" xfId="3395"/>
    <cellStyle name="Percent 2 3 2 2 9" xfId="3396"/>
    <cellStyle name="Percent 2 3 2 3" xfId="3397"/>
    <cellStyle name="Percent 2 3 2 3 2" xfId="3398"/>
    <cellStyle name="Percent 2 3 2 3 2 2" xfId="3399"/>
    <cellStyle name="Percent 2 3 2 3 2 2 2" xfId="3400"/>
    <cellStyle name="Percent 2 3 2 3 2 2 3" xfId="4550"/>
    <cellStyle name="Percent 2 3 2 3 2 3" xfId="3401"/>
    <cellStyle name="Percent 2 3 2 3 2 3 2" xfId="4551"/>
    <cellStyle name="Percent 2 3 2 3 2 4" xfId="3402"/>
    <cellStyle name="Percent 2 3 2 3 2 5" xfId="3403"/>
    <cellStyle name="Percent 2 3 2 3 2 6" xfId="3404"/>
    <cellStyle name="Percent 2 3 2 3 2 7" xfId="4552"/>
    <cellStyle name="Percent 2 3 2 3 3" xfId="3405"/>
    <cellStyle name="Percent 2 3 2 3 3 2" xfId="3406"/>
    <cellStyle name="Percent 2 3 2 3 3 3" xfId="4553"/>
    <cellStyle name="Percent 2 3 2 3 4" xfId="3407"/>
    <cellStyle name="Percent 2 3 2 3 4 2" xfId="4554"/>
    <cellStyle name="Percent 2 3 2 3 5" xfId="3408"/>
    <cellStyle name="Percent 2 3 2 3 6" xfId="3409"/>
    <cellStyle name="Percent 2 3 2 3 7" xfId="3410"/>
    <cellStyle name="Percent 2 3 2 3 8" xfId="3411"/>
    <cellStyle name="Percent 2 3 2 3 9" xfId="4555"/>
    <cellStyle name="Percent 2 3 2 4" xfId="3412"/>
    <cellStyle name="Percent 2 3 2 4 2" xfId="3413"/>
    <cellStyle name="Percent 2 3 2 4 2 2" xfId="3414"/>
    <cellStyle name="Percent 2 3 2 4 2 3" xfId="4556"/>
    <cellStyle name="Percent 2 3 2 4 3" xfId="3415"/>
    <cellStyle name="Percent 2 3 2 4 3 2" xfId="4557"/>
    <cellStyle name="Percent 2 3 2 4 4" xfId="3416"/>
    <cellStyle name="Percent 2 3 2 4 5" xfId="3417"/>
    <cellStyle name="Percent 2 3 2 4 6" xfId="3418"/>
    <cellStyle name="Percent 2 3 2 4 7" xfId="4558"/>
    <cellStyle name="Percent 2 3 2 5" xfId="3419"/>
    <cellStyle name="Percent 2 3 2 5 2" xfId="3420"/>
    <cellStyle name="Percent 2 3 2 5 3" xfId="4559"/>
    <cellStyle name="Percent 2 3 2 6" xfId="3421"/>
    <cellStyle name="Percent 2 3 2 6 2" xfId="4560"/>
    <cellStyle name="Percent 2 3 2 7" xfId="3422"/>
    <cellStyle name="Percent 2 3 2 8" xfId="3423"/>
    <cellStyle name="Percent 2 3 2 9" xfId="3424"/>
    <cellStyle name="Percent 2 3 3" xfId="3425"/>
    <cellStyle name="Percent 2 3 3 10" xfId="4561"/>
    <cellStyle name="Percent 2 3 3 2" xfId="3426"/>
    <cellStyle name="Percent 2 3 3 2 2" xfId="3427"/>
    <cellStyle name="Percent 2 3 3 2 2 2" xfId="3428"/>
    <cellStyle name="Percent 2 3 3 2 2 2 2" xfId="3429"/>
    <cellStyle name="Percent 2 3 3 2 2 2 3" xfId="4562"/>
    <cellStyle name="Percent 2 3 3 2 2 3" xfId="3430"/>
    <cellStyle name="Percent 2 3 3 2 2 3 2" xfId="4563"/>
    <cellStyle name="Percent 2 3 3 2 2 4" xfId="3431"/>
    <cellStyle name="Percent 2 3 3 2 2 5" xfId="3432"/>
    <cellStyle name="Percent 2 3 3 2 2 6" xfId="3433"/>
    <cellStyle name="Percent 2 3 3 2 2 7" xfId="4564"/>
    <cellStyle name="Percent 2 3 3 2 3" xfId="3434"/>
    <cellStyle name="Percent 2 3 3 2 3 2" xfId="3435"/>
    <cellStyle name="Percent 2 3 3 2 3 3" xfId="4565"/>
    <cellStyle name="Percent 2 3 3 2 4" xfId="3436"/>
    <cellStyle name="Percent 2 3 3 2 4 2" xfId="4566"/>
    <cellStyle name="Percent 2 3 3 2 5" xfId="3437"/>
    <cellStyle name="Percent 2 3 3 2 6" xfId="3438"/>
    <cellStyle name="Percent 2 3 3 2 7" xfId="3439"/>
    <cellStyle name="Percent 2 3 3 2 8" xfId="3440"/>
    <cellStyle name="Percent 2 3 3 2 9" xfId="4567"/>
    <cellStyle name="Percent 2 3 3 3" xfId="3441"/>
    <cellStyle name="Percent 2 3 3 3 2" xfId="3442"/>
    <cellStyle name="Percent 2 3 3 3 2 2" xfId="3443"/>
    <cellStyle name="Percent 2 3 3 3 2 3" xfId="4568"/>
    <cellStyle name="Percent 2 3 3 3 3" xfId="3444"/>
    <cellStyle name="Percent 2 3 3 3 3 2" xfId="4569"/>
    <cellStyle name="Percent 2 3 3 3 4" xfId="3445"/>
    <cellStyle name="Percent 2 3 3 3 5" xfId="3446"/>
    <cellStyle name="Percent 2 3 3 3 6" xfId="3447"/>
    <cellStyle name="Percent 2 3 3 3 7" xfId="4570"/>
    <cellStyle name="Percent 2 3 3 4" xfId="3448"/>
    <cellStyle name="Percent 2 3 3 4 2" xfId="3449"/>
    <cellStyle name="Percent 2 3 3 4 3" xfId="4571"/>
    <cellStyle name="Percent 2 3 3 5" xfId="3450"/>
    <cellStyle name="Percent 2 3 3 5 2" xfId="4572"/>
    <cellStyle name="Percent 2 3 3 6" xfId="3451"/>
    <cellStyle name="Percent 2 3 3 7" xfId="3452"/>
    <cellStyle name="Percent 2 3 3 8" xfId="3453"/>
    <cellStyle name="Percent 2 3 3 9" xfId="3454"/>
    <cellStyle name="Percent 2 3 4" xfId="3455"/>
    <cellStyle name="Percent 2 3 4 2" xfId="3456"/>
    <cellStyle name="Percent 2 3 4 2 2" xfId="3457"/>
    <cellStyle name="Percent 2 3 4 2 2 2" xfId="3458"/>
    <cellStyle name="Percent 2 3 4 2 2 3" xfId="4573"/>
    <cellStyle name="Percent 2 3 4 2 3" xfId="3459"/>
    <cellStyle name="Percent 2 3 4 2 3 2" xfId="4574"/>
    <cellStyle name="Percent 2 3 4 2 4" xfId="3460"/>
    <cellStyle name="Percent 2 3 4 2 5" xfId="3461"/>
    <cellStyle name="Percent 2 3 4 2 6" xfId="3462"/>
    <cellStyle name="Percent 2 3 4 2 7" xfId="4575"/>
    <cellStyle name="Percent 2 3 4 3" xfId="3463"/>
    <cellStyle name="Percent 2 3 4 3 2" xfId="3464"/>
    <cellStyle name="Percent 2 3 4 3 3" xfId="4576"/>
    <cellStyle name="Percent 2 3 4 4" xfId="3465"/>
    <cellStyle name="Percent 2 3 4 4 2" xfId="4577"/>
    <cellStyle name="Percent 2 3 4 5" xfId="3466"/>
    <cellStyle name="Percent 2 3 4 6" xfId="3467"/>
    <cellStyle name="Percent 2 3 4 7" xfId="3468"/>
    <cellStyle name="Percent 2 3 4 8" xfId="3469"/>
    <cellStyle name="Percent 2 3 4 9" xfId="4578"/>
    <cellStyle name="Percent 2 3 5" xfId="3470"/>
    <cellStyle name="Percent 2 3 5 2" xfId="3471"/>
    <cellStyle name="Percent 2 3 5 2 2" xfId="3472"/>
    <cellStyle name="Percent 2 3 5 2 3" xfId="4579"/>
    <cellStyle name="Percent 2 3 5 3" xfId="3473"/>
    <cellStyle name="Percent 2 3 5 3 2" xfId="4580"/>
    <cellStyle name="Percent 2 3 5 4" xfId="3474"/>
    <cellStyle name="Percent 2 3 5 5" xfId="3475"/>
    <cellStyle name="Percent 2 3 5 6" xfId="3476"/>
    <cellStyle name="Percent 2 3 5 7" xfId="4581"/>
    <cellStyle name="Percent 2 3 6" xfId="3477"/>
    <cellStyle name="Percent 2 3 6 2" xfId="3478"/>
    <cellStyle name="Percent 2 3 6 3" xfId="4582"/>
    <cellStyle name="Percent 2 3 7" xfId="3479"/>
    <cellStyle name="Percent 2 3 7 2" xfId="4583"/>
    <cellStyle name="Percent 2 3 8" xfId="3480"/>
    <cellStyle name="Percent 2 3 9" xfId="3481"/>
    <cellStyle name="Percent 2 4" xfId="3482"/>
    <cellStyle name="Percent 2 4 10" xfId="3483"/>
    <cellStyle name="Percent 2 4 11" xfId="3484"/>
    <cellStyle name="Percent 2 4 12" xfId="4584"/>
    <cellStyle name="Percent 2 4 2" xfId="3485"/>
    <cellStyle name="Percent 2 4 2 10" xfId="3486"/>
    <cellStyle name="Percent 2 4 2 11" xfId="4585"/>
    <cellStyle name="Percent 2 4 2 2" xfId="3487"/>
    <cellStyle name="Percent 2 4 2 2 10" xfId="4586"/>
    <cellStyle name="Percent 2 4 2 2 2" xfId="3488"/>
    <cellStyle name="Percent 2 4 2 2 2 2" xfId="3489"/>
    <cellStyle name="Percent 2 4 2 2 2 2 2" xfId="3490"/>
    <cellStyle name="Percent 2 4 2 2 2 2 2 2" xfId="3491"/>
    <cellStyle name="Percent 2 4 2 2 2 2 2 3" xfId="4587"/>
    <cellStyle name="Percent 2 4 2 2 2 2 3" xfId="3492"/>
    <cellStyle name="Percent 2 4 2 2 2 2 3 2" xfId="4588"/>
    <cellStyle name="Percent 2 4 2 2 2 2 4" xfId="3493"/>
    <cellStyle name="Percent 2 4 2 2 2 2 5" xfId="3494"/>
    <cellStyle name="Percent 2 4 2 2 2 2 6" xfId="3495"/>
    <cellStyle name="Percent 2 4 2 2 2 2 7" xfId="4589"/>
    <cellStyle name="Percent 2 4 2 2 2 3" xfId="3496"/>
    <cellStyle name="Percent 2 4 2 2 2 3 2" xfId="3497"/>
    <cellStyle name="Percent 2 4 2 2 2 3 3" xfId="4590"/>
    <cellStyle name="Percent 2 4 2 2 2 4" xfId="3498"/>
    <cellStyle name="Percent 2 4 2 2 2 4 2" xfId="4591"/>
    <cellStyle name="Percent 2 4 2 2 2 5" xfId="3499"/>
    <cellStyle name="Percent 2 4 2 2 2 6" xfId="3500"/>
    <cellStyle name="Percent 2 4 2 2 2 7" xfId="3501"/>
    <cellStyle name="Percent 2 4 2 2 2 8" xfId="3502"/>
    <cellStyle name="Percent 2 4 2 2 2 9" xfId="4592"/>
    <cellStyle name="Percent 2 4 2 2 3" xfId="3503"/>
    <cellStyle name="Percent 2 4 2 2 3 2" xfId="3504"/>
    <cellStyle name="Percent 2 4 2 2 3 2 2" xfId="3505"/>
    <cellStyle name="Percent 2 4 2 2 3 2 3" xfId="4593"/>
    <cellStyle name="Percent 2 4 2 2 3 3" xfId="3506"/>
    <cellStyle name="Percent 2 4 2 2 3 3 2" xfId="4594"/>
    <cellStyle name="Percent 2 4 2 2 3 4" xfId="3507"/>
    <cellStyle name="Percent 2 4 2 2 3 5" xfId="3508"/>
    <cellStyle name="Percent 2 4 2 2 3 6" xfId="3509"/>
    <cellStyle name="Percent 2 4 2 2 3 7" xfId="4595"/>
    <cellStyle name="Percent 2 4 2 2 4" xfId="3510"/>
    <cellStyle name="Percent 2 4 2 2 4 2" xfId="3511"/>
    <cellStyle name="Percent 2 4 2 2 4 3" xfId="4596"/>
    <cellStyle name="Percent 2 4 2 2 5" xfId="3512"/>
    <cellStyle name="Percent 2 4 2 2 5 2" xfId="4597"/>
    <cellStyle name="Percent 2 4 2 2 6" xfId="3513"/>
    <cellStyle name="Percent 2 4 2 2 7" xfId="3514"/>
    <cellStyle name="Percent 2 4 2 2 8" xfId="3515"/>
    <cellStyle name="Percent 2 4 2 2 9" xfId="3516"/>
    <cellStyle name="Percent 2 4 2 3" xfId="3517"/>
    <cellStyle name="Percent 2 4 2 3 2" xfId="3518"/>
    <cellStyle name="Percent 2 4 2 3 2 2" xfId="3519"/>
    <cellStyle name="Percent 2 4 2 3 2 2 2" xfId="3520"/>
    <cellStyle name="Percent 2 4 2 3 2 2 3" xfId="4598"/>
    <cellStyle name="Percent 2 4 2 3 2 3" xfId="3521"/>
    <cellStyle name="Percent 2 4 2 3 2 3 2" xfId="4599"/>
    <cellStyle name="Percent 2 4 2 3 2 4" xfId="3522"/>
    <cellStyle name="Percent 2 4 2 3 2 5" xfId="3523"/>
    <cellStyle name="Percent 2 4 2 3 2 6" xfId="3524"/>
    <cellStyle name="Percent 2 4 2 3 2 7" xfId="4600"/>
    <cellStyle name="Percent 2 4 2 3 3" xfId="3525"/>
    <cellStyle name="Percent 2 4 2 3 3 2" xfId="3526"/>
    <cellStyle name="Percent 2 4 2 3 3 3" xfId="4601"/>
    <cellStyle name="Percent 2 4 2 3 4" xfId="3527"/>
    <cellStyle name="Percent 2 4 2 3 4 2" xfId="4602"/>
    <cellStyle name="Percent 2 4 2 3 5" xfId="3528"/>
    <cellStyle name="Percent 2 4 2 3 6" xfId="3529"/>
    <cellStyle name="Percent 2 4 2 3 7" xfId="3530"/>
    <cellStyle name="Percent 2 4 2 3 8" xfId="3531"/>
    <cellStyle name="Percent 2 4 2 3 9" xfId="4603"/>
    <cellStyle name="Percent 2 4 2 4" xfId="3532"/>
    <cellStyle name="Percent 2 4 2 4 2" xfId="3533"/>
    <cellStyle name="Percent 2 4 2 4 2 2" xfId="3534"/>
    <cellStyle name="Percent 2 4 2 4 2 3" xfId="4604"/>
    <cellStyle name="Percent 2 4 2 4 3" xfId="3535"/>
    <cellStyle name="Percent 2 4 2 4 3 2" xfId="4605"/>
    <cellStyle name="Percent 2 4 2 4 4" xfId="3536"/>
    <cellStyle name="Percent 2 4 2 4 5" xfId="3537"/>
    <cellStyle name="Percent 2 4 2 4 6" xfId="3538"/>
    <cellStyle name="Percent 2 4 2 4 7" xfId="4606"/>
    <cellStyle name="Percent 2 4 2 5" xfId="3539"/>
    <cellStyle name="Percent 2 4 2 5 2" xfId="3540"/>
    <cellStyle name="Percent 2 4 2 5 3" xfId="4607"/>
    <cellStyle name="Percent 2 4 2 6" xfId="3541"/>
    <cellStyle name="Percent 2 4 2 6 2" xfId="4608"/>
    <cellStyle name="Percent 2 4 2 7" xfId="3542"/>
    <cellStyle name="Percent 2 4 2 8" xfId="3543"/>
    <cellStyle name="Percent 2 4 2 9" xfId="3544"/>
    <cellStyle name="Percent 2 4 3" xfId="3545"/>
    <cellStyle name="Percent 2 4 3 10" xfId="4609"/>
    <cellStyle name="Percent 2 4 3 2" xfId="3546"/>
    <cellStyle name="Percent 2 4 3 2 2" xfId="3547"/>
    <cellStyle name="Percent 2 4 3 2 2 2" xfId="3548"/>
    <cellStyle name="Percent 2 4 3 2 2 2 2" xfId="3549"/>
    <cellStyle name="Percent 2 4 3 2 2 2 3" xfId="4610"/>
    <cellStyle name="Percent 2 4 3 2 2 3" xfId="3550"/>
    <cellStyle name="Percent 2 4 3 2 2 3 2" xfId="4611"/>
    <cellStyle name="Percent 2 4 3 2 2 4" xfId="3551"/>
    <cellStyle name="Percent 2 4 3 2 2 5" xfId="3552"/>
    <cellStyle name="Percent 2 4 3 2 2 6" xfId="3553"/>
    <cellStyle name="Percent 2 4 3 2 2 7" xfId="4612"/>
    <cellStyle name="Percent 2 4 3 2 3" xfId="3554"/>
    <cellStyle name="Percent 2 4 3 2 3 2" xfId="3555"/>
    <cellStyle name="Percent 2 4 3 2 3 3" xfId="4613"/>
    <cellStyle name="Percent 2 4 3 2 4" xfId="3556"/>
    <cellStyle name="Percent 2 4 3 2 4 2" xfId="4614"/>
    <cellStyle name="Percent 2 4 3 2 5" xfId="3557"/>
    <cellStyle name="Percent 2 4 3 2 6" xfId="3558"/>
    <cellStyle name="Percent 2 4 3 2 7" xfId="3559"/>
    <cellStyle name="Percent 2 4 3 2 8" xfId="3560"/>
    <cellStyle name="Percent 2 4 3 2 9" xfId="4615"/>
    <cellStyle name="Percent 2 4 3 3" xfId="3561"/>
    <cellStyle name="Percent 2 4 3 3 2" xfId="3562"/>
    <cellStyle name="Percent 2 4 3 3 2 2" xfId="3563"/>
    <cellStyle name="Percent 2 4 3 3 2 3" xfId="4616"/>
    <cellStyle name="Percent 2 4 3 3 3" xfId="3564"/>
    <cellStyle name="Percent 2 4 3 3 3 2" xfId="4617"/>
    <cellStyle name="Percent 2 4 3 3 4" xfId="3565"/>
    <cellStyle name="Percent 2 4 3 3 5" xfId="3566"/>
    <cellStyle name="Percent 2 4 3 3 6" xfId="3567"/>
    <cellStyle name="Percent 2 4 3 3 7" xfId="4618"/>
    <cellStyle name="Percent 2 4 3 4" xfId="3568"/>
    <cellStyle name="Percent 2 4 3 4 2" xfId="3569"/>
    <cellStyle name="Percent 2 4 3 4 3" xfId="4619"/>
    <cellStyle name="Percent 2 4 3 5" xfId="3570"/>
    <cellStyle name="Percent 2 4 3 5 2" xfId="4620"/>
    <cellStyle name="Percent 2 4 3 6" xfId="3571"/>
    <cellStyle name="Percent 2 4 3 7" xfId="3572"/>
    <cellStyle name="Percent 2 4 3 8" xfId="3573"/>
    <cellStyle name="Percent 2 4 3 9" xfId="3574"/>
    <cellStyle name="Percent 2 4 4" xfId="3575"/>
    <cellStyle name="Percent 2 4 4 2" xfId="3576"/>
    <cellStyle name="Percent 2 4 4 2 2" xfId="3577"/>
    <cellStyle name="Percent 2 4 4 2 2 2" xfId="3578"/>
    <cellStyle name="Percent 2 4 4 2 2 3" xfId="4621"/>
    <cellStyle name="Percent 2 4 4 2 3" xfId="3579"/>
    <cellStyle name="Percent 2 4 4 2 3 2" xfId="4622"/>
    <cellStyle name="Percent 2 4 4 2 4" xfId="3580"/>
    <cellStyle name="Percent 2 4 4 2 5" xfId="3581"/>
    <cellStyle name="Percent 2 4 4 2 6" xfId="3582"/>
    <cellStyle name="Percent 2 4 4 2 7" xfId="4623"/>
    <cellStyle name="Percent 2 4 4 3" xfId="3583"/>
    <cellStyle name="Percent 2 4 4 3 2" xfId="3584"/>
    <cellStyle name="Percent 2 4 4 3 3" xfId="4624"/>
    <cellStyle name="Percent 2 4 4 4" xfId="3585"/>
    <cellStyle name="Percent 2 4 4 4 2" xfId="4625"/>
    <cellStyle name="Percent 2 4 4 5" xfId="3586"/>
    <cellStyle name="Percent 2 4 4 6" xfId="3587"/>
    <cellStyle name="Percent 2 4 4 7" xfId="3588"/>
    <cellStyle name="Percent 2 4 4 8" xfId="3589"/>
    <cellStyle name="Percent 2 4 4 9" xfId="4626"/>
    <cellStyle name="Percent 2 4 5" xfId="3590"/>
    <cellStyle name="Percent 2 4 5 2" xfId="3591"/>
    <cellStyle name="Percent 2 4 5 2 2" xfId="3592"/>
    <cellStyle name="Percent 2 4 5 2 3" xfId="4627"/>
    <cellStyle name="Percent 2 4 5 3" xfId="3593"/>
    <cellStyle name="Percent 2 4 5 3 2" xfId="4628"/>
    <cellStyle name="Percent 2 4 5 4" xfId="3594"/>
    <cellStyle name="Percent 2 4 5 5" xfId="3595"/>
    <cellStyle name="Percent 2 4 5 6" xfId="3596"/>
    <cellStyle name="Percent 2 4 5 7" xfId="4629"/>
    <cellStyle name="Percent 2 4 6" xfId="3597"/>
    <cellStyle name="Percent 2 4 6 2" xfId="3598"/>
    <cellStyle name="Percent 2 4 6 3" xfId="4630"/>
    <cellStyle name="Percent 2 4 7" xfId="3599"/>
    <cellStyle name="Percent 2 4 7 2" xfId="4631"/>
    <cellStyle name="Percent 2 4 8" xfId="3600"/>
    <cellStyle name="Percent 2 4 9" xfId="3601"/>
    <cellStyle name="Percent 2 5" xfId="3602"/>
    <cellStyle name="Percent 2 5 2" xfId="4632"/>
    <cellStyle name="Percent 3" xfId="3603"/>
    <cellStyle name="Percent 3 2" xfId="3604"/>
    <cellStyle name="Percent 4" xfId="3605"/>
    <cellStyle name="Percent 4 2" xfId="3606"/>
    <cellStyle name="Percent 5" xfId="3607"/>
    <cellStyle name="Percent 5 2" xfId="3608"/>
    <cellStyle name="Percent 6" xfId="4637"/>
    <cellStyle name="Satisfaisant" xfId="3609"/>
    <cellStyle name="Sortie" xfId="3610"/>
    <cellStyle name="Style 26" xfId="3611"/>
    <cellStyle name="Style 26 10" xfId="3612"/>
    <cellStyle name="Style 26 11" xfId="3613"/>
    <cellStyle name="Style 26 2" xfId="3614"/>
    <cellStyle name="Style 26 2 2" xfId="3615"/>
    <cellStyle name="Style 26 2_Base Metals Prices" xfId="3616"/>
    <cellStyle name="Style 26 3" xfId="3617"/>
    <cellStyle name="Style 26 4" xfId="3618"/>
    <cellStyle name="Style 26 5" xfId="3619"/>
    <cellStyle name="Style 26 6" xfId="3620"/>
    <cellStyle name="Style 26 7" xfId="3621"/>
    <cellStyle name="Style 26 8" xfId="3622"/>
    <cellStyle name="Style 26 9" xfId="3623"/>
    <cellStyle name="Style 26_Monthly Price Data" xfId="3624"/>
    <cellStyle name="Style 34" xfId="3625"/>
    <cellStyle name="Style 34 10" xfId="3626"/>
    <cellStyle name="Style 34 11" xfId="3627"/>
    <cellStyle name="Style 34 12" xfId="3628"/>
    <cellStyle name="Style 34 13" xfId="3629"/>
    <cellStyle name="Style 34 14" xfId="3630"/>
    <cellStyle name="Style 34 15" xfId="3631"/>
    <cellStyle name="Style 34 16" xfId="3632"/>
    <cellStyle name="Style 34 17" xfId="3633"/>
    <cellStyle name="Style 34 18" xfId="3634"/>
    <cellStyle name="Style 34 2" xfId="3635"/>
    <cellStyle name="Style 34 2 2" xfId="3636"/>
    <cellStyle name="Style 34 2_Base Metals Prices" xfId="3637"/>
    <cellStyle name="Style 34 3" xfId="3638"/>
    <cellStyle name="Style 34 4" xfId="3639"/>
    <cellStyle name="Style 34 5" xfId="3640"/>
    <cellStyle name="Style 34 6" xfId="3641"/>
    <cellStyle name="Style 34 7" xfId="3642"/>
    <cellStyle name="Style 34 8" xfId="3643"/>
    <cellStyle name="Style 34 9" xfId="3644"/>
    <cellStyle name="Style 34_Gold Price" xfId="3645"/>
    <cellStyle name="Style 35" xfId="3646"/>
    <cellStyle name="Style 35 10" xfId="3647"/>
    <cellStyle name="Style 35 11" xfId="3648"/>
    <cellStyle name="Style 35 12" xfId="3649"/>
    <cellStyle name="Style 35 13" xfId="3650"/>
    <cellStyle name="Style 35 14" xfId="3651"/>
    <cellStyle name="Style 35 15" xfId="3652"/>
    <cellStyle name="Style 35 16" xfId="3653"/>
    <cellStyle name="Style 35 17" xfId="3654"/>
    <cellStyle name="Style 35 18" xfId="3655"/>
    <cellStyle name="Style 35 2" xfId="3656"/>
    <cellStyle name="Style 35 2 2" xfId="3657"/>
    <cellStyle name="Style 35 2_Base Metals Prices" xfId="3658"/>
    <cellStyle name="Style 35 3" xfId="3659"/>
    <cellStyle name="Style 35 4" xfId="3660"/>
    <cellStyle name="Style 35 5" xfId="3661"/>
    <cellStyle name="Style 35 6" xfId="3662"/>
    <cellStyle name="Style 35 7" xfId="3663"/>
    <cellStyle name="Style 35 8" xfId="3664"/>
    <cellStyle name="Style 35 9" xfId="3665"/>
    <cellStyle name="Style 35_Gold Price" xfId="3666"/>
    <cellStyle name="Texte explicatif" xfId="3667"/>
    <cellStyle name="Titre" xfId="3668"/>
    <cellStyle name="Titre 1" xfId="3669"/>
    <cellStyle name="Titre 2" xfId="3670"/>
    <cellStyle name="Titre 3" xfId="3671"/>
    <cellStyle name="Titre 4" xfId="3672"/>
    <cellStyle name="Total 2" xfId="3673"/>
    <cellStyle name="Vérification" xfId="36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692038495188082E-2"/>
          <c:y val="0.2464333377819298"/>
          <c:w val="0.81459781818602084"/>
          <c:h val="0.59546451207068196"/>
        </c:manualLayout>
      </c:layout>
      <c:barChart>
        <c:barDir val="col"/>
        <c:grouping val="clustered"/>
        <c:varyColors val="0"/>
        <c:ser>
          <c:idx val="1"/>
          <c:order val="0"/>
          <c:tx>
            <c:strRef>
              <c:f>'Crude &amp; Cond Qty &amp; Value'!$F$8</c:f>
              <c:strCache>
                <c:ptCount val="1"/>
                <c:pt idx="0">
                  <c:v>Quantity</c:v>
                </c:pt>
              </c:strCache>
            </c:strRef>
          </c:tx>
          <c:spPr>
            <a:solidFill>
              <a:srgbClr val="99CCFF"/>
            </a:solidFill>
            <a:ln w="25400">
              <a:noFill/>
            </a:ln>
          </c:spPr>
          <c:invertIfNegative val="0"/>
          <c:cat>
            <c:numRef>
              <c:f>'Crude &amp; Cond Qty &amp; Value'!$A$68:$A$75</c:f>
              <c:numCache>
                <c:formatCode>mmm\-yy</c:formatCode>
                <c:ptCount val="8"/>
                <c:pt idx="0">
                  <c:v>41518</c:v>
                </c:pt>
                <c:pt idx="1">
                  <c:v>41609</c:v>
                </c:pt>
                <c:pt idx="2">
                  <c:v>41699</c:v>
                </c:pt>
                <c:pt idx="3">
                  <c:v>41791</c:v>
                </c:pt>
                <c:pt idx="4">
                  <c:v>41883</c:v>
                </c:pt>
                <c:pt idx="5">
                  <c:v>41974</c:v>
                </c:pt>
                <c:pt idx="6">
                  <c:v>42064</c:v>
                </c:pt>
                <c:pt idx="7">
                  <c:v>42156</c:v>
                </c:pt>
              </c:numCache>
            </c:numRef>
          </c:cat>
          <c:val>
            <c:numRef>
              <c:f>'Crude &amp; Cond Qty &amp; Value'!$F$68:$F$75</c:f>
              <c:numCache>
                <c:formatCode>0.000000</c:formatCode>
                <c:ptCount val="8"/>
                <c:pt idx="0">
                  <c:v>3.5555669999999999</c:v>
                </c:pt>
                <c:pt idx="1">
                  <c:v>3.0767959999999999</c:v>
                </c:pt>
                <c:pt idx="2">
                  <c:v>3.4407670000000001</c:v>
                </c:pt>
                <c:pt idx="3">
                  <c:v>2.8168679999999999</c:v>
                </c:pt>
                <c:pt idx="4">
                  <c:v>3.675303</c:v>
                </c:pt>
                <c:pt idx="5">
                  <c:v>4.079771</c:v>
                </c:pt>
                <c:pt idx="6">
                  <c:v>3.5999100000000004</c:v>
                </c:pt>
                <c:pt idx="7">
                  <c:v>3.242054</c:v>
                </c:pt>
              </c:numCache>
            </c:numRef>
          </c:val>
        </c:ser>
        <c:dLbls>
          <c:showLegendKey val="0"/>
          <c:showVal val="0"/>
          <c:showCatName val="0"/>
          <c:showSerName val="0"/>
          <c:showPercent val="0"/>
          <c:showBubbleSize val="0"/>
        </c:dLbls>
        <c:gapWidth val="80"/>
        <c:axId val="47248896"/>
        <c:axId val="47250816"/>
      </c:barChart>
      <c:lineChart>
        <c:grouping val="standard"/>
        <c:varyColors val="0"/>
        <c:ser>
          <c:idx val="0"/>
          <c:order val="1"/>
          <c:tx>
            <c:strRef>
              <c:f>'Crude &amp; Cond Qty &amp; Value'!$G$8</c:f>
              <c:strCache>
                <c:ptCount val="1"/>
                <c:pt idx="0">
                  <c:v>   Value  </c:v>
                </c:pt>
              </c:strCache>
            </c:strRef>
          </c:tx>
          <c:spPr>
            <a:ln w="12700">
              <a:solidFill>
                <a:srgbClr val="000080"/>
              </a:solidFill>
              <a:prstDash val="solid"/>
            </a:ln>
          </c:spPr>
          <c:marker>
            <c:symbol val="square"/>
            <c:size val="8"/>
            <c:spPr>
              <a:noFill/>
              <a:ln w="9525">
                <a:noFill/>
              </a:ln>
            </c:spPr>
          </c:marker>
          <c:cat>
            <c:numRef>
              <c:f>'Crude &amp; Cond Qty &amp; Value'!$A$68:$A$75</c:f>
              <c:numCache>
                <c:formatCode>mmm\-yy</c:formatCode>
                <c:ptCount val="8"/>
                <c:pt idx="0">
                  <c:v>41518</c:v>
                </c:pt>
                <c:pt idx="1">
                  <c:v>41609</c:v>
                </c:pt>
                <c:pt idx="2">
                  <c:v>41699</c:v>
                </c:pt>
                <c:pt idx="3">
                  <c:v>41791</c:v>
                </c:pt>
                <c:pt idx="4">
                  <c:v>41883</c:v>
                </c:pt>
                <c:pt idx="5">
                  <c:v>41974</c:v>
                </c:pt>
                <c:pt idx="6">
                  <c:v>42064</c:v>
                </c:pt>
                <c:pt idx="7">
                  <c:v>42156</c:v>
                </c:pt>
              </c:numCache>
            </c:numRef>
          </c:cat>
          <c:val>
            <c:numRef>
              <c:f>'Crude &amp; Cond Qty &amp; Value'!$G$68:$G$75</c:f>
              <c:numCache>
                <c:formatCode>0.000000</c:formatCode>
                <c:ptCount val="8"/>
                <c:pt idx="0">
                  <c:v>2658.8358369999996</c:v>
                </c:pt>
                <c:pt idx="1">
                  <c:v>2338.5096100000001</c:v>
                </c:pt>
                <c:pt idx="2">
                  <c:v>2650.5524789999999</c:v>
                </c:pt>
                <c:pt idx="3">
                  <c:v>2104.0469480000002</c:v>
                </c:pt>
                <c:pt idx="4">
                  <c:v>2486.5818950000003</c:v>
                </c:pt>
                <c:pt idx="5">
                  <c:v>2377.0302040000001</c:v>
                </c:pt>
                <c:pt idx="6">
                  <c:v>1513.060283</c:v>
                </c:pt>
                <c:pt idx="7">
                  <c:v>1580.921981</c:v>
                </c:pt>
              </c:numCache>
            </c:numRef>
          </c:val>
          <c:smooth val="0"/>
        </c:ser>
        <c:dLbls>
          <c:showLegendKey val="0"/>
          <c:showVal val="0"/>
          <c:showCatName val="0"/>
          <c:showSerName val="0"/>
          <c:showPercent val="0"/>
          <c:showBubbleSize val="0"/>
        </c:dLbls>
        <c:marker val="1"/>
        <c:smooth val="0"/>
        <c:axId val="47527424"/>
        <c:axId val="47528960"/>
      </c:lineChart>
      <c:catAx>
        <c:axId val="47248896"/>
        <c:scaling>
          <c:orientation val="minMax"/>
        </c:scaling>
        <c:delete val="0"/>
        <c:axPos val="b"/>
        <c:numFmt formatCode="mmm\-yy"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50816"/>
        <c:crosses val="autoZero"/>
        <c:auto val="0"/>
        <c:lblAlgn val="ctr"/>
        <c:lblOffset val="100"/>
        <c:tickLblSkip val="1"/>
        <c:tickMarkSkip val="1"/>
        <c:noMultiLvlLbl val="0"/>
      </c:catAx>
      <c:valAx>
        <c:axId val="47250816"/>
        <c:scaling>
          <c:orientation val="minMax"/>
          <c:max val="5"/>
          <c:min val="2.5"/>
        </c:scaling>
        <c:delete val="0"/>
        <c:axPos val="l"/>
        <c:title>
          <c:tx>
            <c:rich>
              <a:bodyPr rot="0" vert="horz"/>
              <a:lstStyle/>
              <a:p>
                <a:pPr algn="ctr">
                  <a:defRPr sz="800" b="0" i="0" u="none" strike="noStrike" baseline="0">
                    <a:solidFill>
                      <a:srgbClr val="000000"/>
                    </a:solidFill>
                    <a:latin typeface="Arial"/>
                    <a:ea typeface="Arial"/>
                    <a:cs typeface="Arial"/>
                  </a:defRPr>
                </a:pPr>
                <a:r>
                  <a:rPr lang="en-AU"/>
                  <a:t>Gigalitres</a:t>
                </a:r>
              </a:p>
            </c:rich>
          </c:tx>
          <c:layout>
            <c:manualLayout>
              <c:xMode val="edge"/>
              <c:yMode val="edge"/>
              <c:x val="3.9447731755424077E-2"/>
              <c:y val="0.17202318046728099"/>
            </c:manualLayout>
          </c:layout>
          <c:overlay val="0"/>
          <c:spPr>
            <a:noFill/>
            <a:ln w="25400">
              <a:noFill/>
            </a:ln>
          </c:spPr>
        </c:title>
        <c:numFmt formatCode="0.00" sourceLinked="0"/>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248896"/>
        <c:crosses val="autoZero"/>
        <c:crossBetween val="between"/>
        <c:majorUnit val="0.5"/>
        <c:minorUnit val="0.5"/>
      </c:valAx>
      <c:catAx>
        <c:axId val="47527424"/>
        <c:scaling>
          <c:orientation val="minMax"/>
        </c:scaling>
        <c:delete val="1"/>
        <c:axPos val="b"/>
        <c:numFmt formatCode="mmm\-yy" sourceLinked="1"/>
        <c:majorTickMark val="out"/>
        <c:minorTickMark val="none"/>
        <c:tickLblPos val="none"/>
        <c:crossAx val="47528960"/>
        <c:crossesAt val="1000"/>
        <c:auto val="0"/>
        <c:lblAlgn val="ctr"/>
        <c:lblOffset val="100"/>
        <c:noMultiLvlLbl val="0"/>
      </c:catAx>
      <c:valAx>
        <c:axId val="47528960"/>
        <c:scaling>
          <c:orientation val="minMax"/>
          <c:max val="2750"/>
          <c:min val="1500"/>
        </c:scaling>
        <c:delete val="0"/>
        <c:axPos val="r"/>
        <c:title>
          <c:tx>
            <c:rich>
              <a:bodyPr rot="0" vert="horz"/>
              <a:lstStyle/>
              <a:p>
                <a:pPr algn="ctr">
                  <a:defRPr sz="800" b="0" i="0" u="none" strike="noStrike" baseline="0">
                    <a:solidFill>
                      <a:srgbClr val="000000"/>
                    </a:solidFill>
                    <a:latin typeface="Arial"/>
                    <a:ea typeface="Arial"/>
                    <a:cs typeface="Arial"/>
                  </a:defRPr>
                </a:pPr>
                <a:r>
                  <a:rPr lang="en-AU"/>
                  <a:t>$</a:t>
                </a:r>
                <a:r>
                  <a:rPr lang="en-AU" baseline="0"/>
                  <a:t> Million</a:t>
                </a:r>
                <a:endParaRPr lang="en-AU"/>
              </a:p>
            </c:rich>
          </c:tx>
          <c:layout>
            <c:manualLayout>
              <c:xMode val="edge"/>
              <c:yMode val="edge"/>
              <c:x val="0.86982481479755891"/>
              <c:y val="0.16635210296255495"/>
            </c:manualLayout>
          </c:layout>
          <c:overlay val="0"/>
          <c:spPr>
            <a:noFill/>
            <a:ln w="25400">
              <a:noFill/>
            </a:ln>
          </c:spPr>
        </c:title>
        <c:numFmt formatCode="#,##0" sourceLinked="0"/>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527424"/>
        <c:crosses val="max"/>
        <c:crossBetween val="between"/>
        <c:majorUnit val="250"/>
      </c:valAx>
      <c:spPr>
        <a:noFill/>
        <a:ln w="25400">
          <a:noFill/>
        </a:ln>
      </c:spPr>
    </c:plotArea>
    <c:legend>
      <c:legendPos val="r"/>
      <c:layout>
        <c:manualLayout>
          <c:xMode val="edge"/>
          <c:yMode val="edge"/>
          <c:x val="0.48742672790901137"/>
          <c:y val="0.25542702600858841"/>
          <c:w val="0.26627296587926536"/>
          <c:h val="7.750497397655159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AU"/>
              <a:t>World LNG Imports by Region 2014</a:t>
            </a:r>
          </a:p>
        </c:rich>
      </c:tx>
      <c:layout>
        <c:manualLayout>
          <c:xMode val="edge"/>
          <c:yMode val="edge"/>
          <c:x val="0.21933150197071535"/>
          <c:y val="3.6217357195945002E-2"/>
        </c:manualLayout>
      </c:layout>
      <c:overlay val="0"/>
      <c:spPr>
        <a:noFill/>
        <a:ln w="25400">
          <a:noFill/>
        </a:ln>
      </c:spPr>
    </c:title>
    <c:autoTitleDeleted val="0"/>
    <c:plotArea>
      <c:layout>
        <c:manualLayout>
          <c:layoutTarget val="inner"/>
          <c:xMode val="edge"/>
          <c:yMode val="edge"/>
          <c:x val="7.4349661684988314E-2"/>
          <c:y val="0.15895395658220424"/>
          <c:w val="0.91450083872535526"/>
          <c:h val="0.56136903653714765"/>
        </c:manualLayout>
      </c:layout>
      <c:barChart>
        <c:barDir val="col"/>
        <c:grouping val="clustered"/>
        <c:varyColors val="0"/>
        <c:ser>
          <c:idx val="0"/>
          <c:order val="0"/>
          <c:spPr>
            <a:solidFill>
              <a:srgbClr val="3366FF"/>
            </a:solidFill>
            <a:ln w="25400">
              <a:noFill/>
            </a:ln>
          </c:spPr>
          <c:invertIfNegative val="0"/>
          <c:cat>
            <c:strRef>
              <c:f>'LNG Ranking 2014'!$A$37:$A$40</c:f>
              <c:strCache>
                <c:ptCount val="4"/>
                <c:pt idx="0">
                  <c:v>Asia Pacific</c:v>
                </c:pt>
                <c:pt idx="1">
                  <c:v>Europe</c:v>
                </c:pt>
                <c:pt idx="2">
                  <c:v>Southern and Central America</c:v>
                </c:pt>
                <c:pt idx="3">
                  <c:v>North America</c:v>
                </c:pt>
              </c:strCache>
            </c:strRef>
          </c:cat>
          <c:val>
            <c:numRef>
              <c:f>'LNG Ranking 2014'!$B$37:$B$40</c:f>
              <c:numCache>
                <c:formatCode>General</c:formatCode>
                <c:ptCount val="4"/>
                <c:pt idx="0">
                  <c:v>242.7</c:v>
                </c:pt>
                <c:pt idx="1">
                  <c:v>52.1</c:v>
                </c:pt>
                <c:pt idx="2">
                  <c:v>21.4</c:v>
                </c:pt>
                <c:pt idx="3">
                  <c:v>11.6</c:v>
                </c:pt>
              </c:numCache>
            </c:numRef>
          </c:val>
        </c:ser>
        <c:dLbls>
          <c:showLegendKey val="0"/>
          <c:showVal val="0"/>
          <c:showCatName val="0"/>
          <c:showSerName val="0"/>
          <c:showPercent val="0"/>
          <c:showBubbleSize val="0"/>
        </c:dLbls>
        <c:gapWidth val="150"/>
        <c:axId val="52455296"/>
        <c:axId val="52456832"/>
      </c:barChart>
      <c:catAx>
        <c:axId val="52455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52456832"/>
        <c:crosses val="autoZero"/>
        <c:auto val="1"/>
        <c:lblAlgn val="ctr"/>
        <c:lblOffset val="100"/>
        <c:tickLblSkip val="1"/>
        <c:tickMarkSkip val="1"/>
        <c:noMultiLvlLbl val="0"/>
      </c:catAx>
      <c:valAx>
        <c:axId val="52456832"/>
        <c:scaling>
          <c:orientation val="minMax"/>
          <c:max val="250"/>
          <c:min val="0"/>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en-AU"/>
                  <a:t>Billions of cubic metres</a:t>
                </a:r>
              </a:p>
            </c:rich>
          </c:tx>
          <c:layout>
            <c:manualLayout>
              <c:xMode val="edge"/>
              <c:yMode val="edge"/>
              <c:x val="1.3011190794872961E-2"/>
              <c:y val="4.225358339526915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4552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AU" sz="1200"/>
              <a:t>Asia Pacific Region LNG Imports 2014    </a:t>
            </a:r>
          </a:p>
        </c:rich>
      </c:tx>
      <c:layout>
        <c:manualLayout>
          <c:xMode val="edge"/>
          <c:yMode val="edge"/>
          <c:x val="0.23053481951119795"/>
          <c:y val="3.0120481927710788E-2"/>
        </c:manualLayout>
      </c:layout>
      <c:overlay val="1"/>
      <c:spPr>
        <a:noFill/>
        <a:ln w="25400">
          <a:noFill/>
        </a:ln>
      </c:spPr>
    </c:title>
    <c:autoTitleDeleted val="0"/>
    <c:plotArea>
      <c:layout>
        <c:manualLayout>
          <c:layoutTarget val="inner"/>
          <c:xMode val="edge"/>
          <c:yMode val="edge"/>
          <c:x val="6.1224489795918373E-2"/>
          <c:y val="0.15863484923061236"/>
          <c:w val="0.92764378478664156"/>
          <c:h val="0.49727255231941553"/>
        </c:manualLayout>
      </c:layout>
      <c:barChart>
        <c:barDir val="col"/>
        <c:grouping val="clustered"/>
        <c:varyColors val="0"/>
        <c:ser>
          <c:idx val="0"/>
          <c:order val="0"/>
          <c:spPr>
            <a:solidFill>
              <a:srgbClr val="3366FF"/>
            </a:solidFill>
            <a:ln w="25400">
              <a:noFill/>
            </a:ln>
          </c:spPr>
          <c:invertIfNegative val="0"/>
          <c:dPt>
            <c:idx val="2"/>
            <c:invertIfNegative val="0"/>
            <c:bubble3D val="0"/>
            <c:spPr>
              <a:solidFill>
                <a:srgbClr val="FF0000"/>
              </a:solidFill>
              <a:ln w="25400">
                <a:noFill/>
              </a:ln>
            </c:spPr>
          </c:dPt>
          <c:dPt>
            <c:idx val="3"/>
            <c:invertIfNegative val="0"/>
            <c:bubble3D val="0"/>
            <c:spPr>
              <a:solidFill>
                <a:srgbClr val="0070C0"/>
              </a:solidFill>
              <a:ln w="25400">
                <a:noFill/>
              </a:ln>
            </c:spPr>
          </c:dPt>
          <c:cat>
            <c:strRef>
              <c:f>'LNG Ranking 2014'!$A$61:$A$73</c:f>
              <c:strCache>
                <c:ptCount val="13"/>
                <c:pt idx="0">
                  <c:v>Qatar</c:v>
                </c:pt>
                <c:pt idx="1">
                  <c:v>Malaysia</c:v>
                </c:pt>
                <c:pt idx="2">
                  <c:v>Australia</c:v>
                </c:pt>
                <c:pt idx="3">
                  <c:v>Indonesia</c:v>
                </c:pt>
                <c:pt idx="4">
                  <c:v>Russian Federation</c:v>
                </c:pt>
                <c:pt idx="5">
                  <c:v>Nigeria</c:v>
                </c:pt>
                <c:pt idx="6">
                  <c:v>Oman</c:v>
                </c:pt>
                <c:pt idx="7">
                  <c:v>Brunei</c:v>
                </c:pt>
                <c:pt idx="8">
                  <c:v>Yemen</c:v>
                </c:pt>
                <c:pt idx="9">
                  <c:v>UAE</c:v>
                </c:pt>
                <c:pt idx="10">
                  <c:v>Equatorial Guinea</c:v>
                </c:pt>
                <c:pt idx="11">
                  <c:v>Egypt</c:v>
                </c:pt>
                <c:pt idx="12">
                  <c:v>Peru</c:v>
                </c:pt>
              </c:strCache>
            </c:strRef>
          </c:cat>
          <c:val>
            <c:numRef>
              <c:f>'LNG Ranking 2014'!$B$61:$B$73</c:f>
              <c:numCache>
                <c:formatCode>_(* #,##0.00_);_(* \(#,##0.00\);_(* "-"??_);_(@_)</c:formatCode>
                <c:ptCount val="13"/>
                <c:pt idx="0">
                  <c:v>74.400000000000006</c:v>
                </c:pt>
                <c:pt idx="1">
                  <c:v>33.700000000000003</c:v>
                </c:pt>
                <c:pt idx="2">
                  <c:v>31.6</c:v>
                </c:pt>
                <c:pt idx="3">
                  <c:v>21.4</c:v>
                </c:pt>
                <c:pt idx="4">
                  <c:v>14.5</c:v>
                </c:pt>
                <c:pt idx="5">
                  <c:v>13.3</c:v>
                </c:pt>
                <c:pt idx="6">
                  <c:v>10.4</c:v>
                </c:pt>
                <c:pt idx="7">
                  <c:v>8.3000000000000007</c:v>
                </c:pt>
                <c:pt idx="8">
                  <c:v>8.3000000000000007</c:v>
                </c:pt>
                <c:pt idx="9">
                  <c:v>8</c:v>
                </c:pt>
                <c:pt idx="10">
                  <c:v>4.4000000000000004</c:v>
                </c:pt>
                <c:pt idx="11">
                  <c:v>0.4</c:v>
                </c:pt>
                <c:pt idx="12">
                  <c:v>0.1</c:v>
                </c:pt>
              </c:numCache>
            </c:numRef>
          </c:val>
        </c:ser>
        <c:dLbls>
          <c:showLegendKey val="0"/>
          <c:showVal val="0"/>
          <c:showCatName val="0"/>
          <c:showSerName val="0"/>
          <c:showPercent val="0"/>
          <c:showBubbleSize val="0"/>
        </c:dLbls>
        <c:gapWidth val="150"/>
        <c:axId val="52503296"/>
        <c:axId val="52504832"/>
      </c:barChart>
      <c:catAx>
        <c:axId val="52503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52504832"/>
        <c:crosses val="autoZero"/>
        <c:auto val="1"/>
        <c:lblAlgn val="ctr"/>
        <c:lblOffset val="100"/>
        <c:tickLblSkip val="1"/>
        <c:tickMarkSkip val="1"/>
        <c:noMultiLvlLbl val="0"/>
      </c:catAx>
      <c:valAx>
        <c:axId val="52504832"/>
        <c:scaling>
          <c:orientation val="minMax"/>
          <c:max val="80"/>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en-AU"/>
                  <a:t>Billions of cubic metres</a:t>
                </a:r>
              </a:p>
            </c:rich>
          </c:tx>
          <c:layout>
            <c:manualLayout>
              <c:xMode val="edge"/>
              <c:yMode val="edge"/>
              <c:x val="6.1842918985776426E-4"/>
              <c:y val="5.823293172690783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503296"/>
        <c:crosses val="autoZero"/>
        <c:crossBetween val="between"/>
        <c:majorUnit val="10"/>
        <c:minorUnit val="2.5"/>
      </c:valAx>
      <c:spPr>
        <a:noFill/>
        <a:ln w="25400">
          <a:noFill/>
        </a:ln>
      </c:spPr>
    </c:plotArea>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AU" sz="1200"/>
              <a:t>Countries Importing LNG in 2014    </a:t>
            </a:r>
          </a:p>
        </c:rich>
      </c:tx>
      <c:layout>
        <c:manualLayout>
          <c:xMode val="edge"/>
          <c:yMode val="edge"/>
          <c:x val="0.23053481951119795"/>
          <c:y val="3.0120481927710788E-2"/>
        </c:manualLayout>
      </c:layout>
      <c:overlay val="1"/>
      <c:spPr>
        <a:noFill/>
        <a:ln w="25400">
          <a:noFill/>
        </a:ln>
      </c:spPr>
    </c:title>
    <c:autoTitleDeleted val="0"/>
    <c:plotArea>
      <c:layout>
        <c:manualLayout>
          <c:layoutTarget val="inner"/>
          <c:xMode val="edge"/>
          <c:yMode val="edge"/>
          <c:x val="6.1224489795918373E-2"/>
          <c:y val="0.15863484923061236"/>
          <c:w val="0.92764378478664156"/>
          <c:h val="0.49727255231941553"/>
        </c:manualLayout>
      </c:layout>
      <c:barChart>
        <c:barDir val="col"/>
        <c:grouping val="clustered"/>
        <c:varyColors val="0"/>
        <c:ser>
          <c:idx val="0"/>
          <c:order val="0"/>
          <c:spPr>
            <a:solidFill>
              <a:srgbClr val="3366FF"/>
            </a:solidFill>
            <a:ln w="25400">
              <a:noFill/>
            </a:ln>
          </c:spPr>
          <c:invertIfNegative val="0"/>
          <c:dPt>
            <c:idx val="3"/>
            <c:invertIfNegative val="0"/>
            <c:bubble3D val="0"/>
            <c:spPr>
              <a:solidFill>
                <a:srgbClr val="0070C0"/>
              </a:solidFill>
              <a:ln w="25400">
                <a:noFill/>
              </a:ln>
            </c:spPr>
          </c:dPt>
          <c:cat>
            <c:strRef>
              <c:f>'LNG Ranking 2014'!$A$90:$A$99</c:f>
              <c:strCache>
                <c:ptCount val="10"/>
                <c:pt idx="0">
                  <c:v>Japan</c:v>
                </c:pt>
                <c:pt idx="1">
                  <c:v>South Korea</c:v>
                </c:pt>
                <c:pt idx="2">
                  <c:v>China</c:v>
                </c:pt>
                <c:pt idx="3">
                  <c:v>India</c:v>
                </c:pt>
                <c:pt idx="4">
                  <c:v>Taiwan</c:v>
                </c:pt>
                <c:pt idx="5">
                  <c:v>Spain</c:v>
                </c:pt>
                <c:pt idx="6">
                  <c:v>United Kingdom</c:v>
                </c:pt>
                <c:pt idx="7">
                  <c:v>France</c:v>
                </c:pt>
                <c:pt idx="8">
                  <c:v>Mexico</c:v>
                </c:pt>
                <c:pt idx="9">
                  <c:v>Argentina</c:v>
                </c:pt>
              </c:strCache>
            </c:strRef>
          </c:cat>
          <c:val>
            <c:numRef>
              <c:f>'LNG Ranking 2014'!$B$90:$B$99</c:f>
              <c:numCache>
                <c:formatCode>_(* #,##0.00_);_(* \(#,##0.00\);_(* "-"??_);_(@_)</c:formatCode>
                <c:ptCount val="10"/>
                <c:pt idx="0">
                  <c:v>120.6</c:v>
                </c:pt>
                <c:pt idx="1">
                  <c:v>51.1</c:v>
                </c:pt>
                <c:pt idx="2">
                  <c:v>27.1</c:v>
                </c:pt>
                <c:pt idx="3">
                  <c:v>18.899999999999999</c:v>
                </c:pt>
                <c:pt idx="4">
                  <c:v>18.100000000000001</c:v>
                </c:pt>
                <c:pt idx="5">
                  <c:v>15.5</c:v>
                </c:pt>
                <c:pt idx="6">
                  <c:v>11.3</c:v>
                </c:pt>
                <c:pt idx="7">
                  <c:v>7.1</c:v>
                </c:pt>
                <c:pt idx="8">
                  <c:v>9.3000000000000007</c:v>
                </c:pt>
                <c:pt idx="9">
                  <c:v>6.5</c:v>
                </c:pt>
              </c:numCache>
            </c:numRef>
          </c:val>
        </c:ser>
        <c:dLbls>
          <c:showLegendKey val="0"/>
          <c:showVal val="0"/>
          <c:showCatName val="0"/>
          <c:showSerName val="0"/>
          <c:showPercent val="0"/>
          <c:showBubbleSize val="0"/>
        </c:dLbls>
        <c:gapWidth val="150"/>
        <c:axId val="52526464"/>
        <c:axId val="52556928"/>
      </c:barChart>
      <c:catAx>
        <c:axId val="52526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52556928"/>
        <c:crosses val="autoZero"/>
        <c:auto val="1"/>
        <c:lblAlgn val="ctr"/>
        <c:lblOffset val="100"/>
        <c:tickLblSkip val="1"/>
        <c:tickMarkSkip val="1"/>
        <c:noMultiLvlLbl val="0"/>
      </c:catAx>
      <c:valAx>
        <c:axId val="52556928"/>
        <c:scaling>
          <c:orientation val="minMax"/>
          <c:max val="140"/>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en-AU"/>
                  <a:t>Billions of cubic metres</a:t>
                </a:r>
              </a:p>
            </c:rich>
          </c:tx>
          <c:layout>
            <c:manualLayout>
              <c:xMode val="edge"/>
              <c:yMode val="edge"/>
              <c:x val="6.1842918985776426E-4"/>
              <c:y val="5.823293172690783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526464"/>
        <c:crosses val="autoZero"/>
        <c:crossBetween val="between"/>
        <c:majorUnit val="20"/>
        <c:minorUnit val="2.5"/>
      </c:valAx>
      <c:spPr>
        <a:noFill/>
        <a:ln w="25400">
          <a:noFill/>
        </a:ln>
      </c:spPr>
    </c:plotArea>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a:ea typeface="Arial"/>
                <a:cs typeface="Arial"/>
              </a:defRPr>
            </a:pPr>
            <a:r>
              <a:rPr lang="en-AU" sz="1150" b="1" i="0" u="none" strike="noStrike" baseline="0">
                <a:solidFill>
                  <a:srgbClr val="000000"/>
                </a:solidFill>
                <a:latin typeface="Arial"/>
                <a:cs typeface="Arial"/>
              </a:rPr>
              <a:t>Western Australian Average Domestic </a:t>
            </a:r>
          </a:p>
          <a:p>
            <a:pPr>
              <a:defRPr sz="975" b="0" i="0" u="none" strike="noStrike" baseline="0">
                <a:solidFill>
                  <a:srgbClr val="000000"/>
                </a:solidFill>
                <a:latin typeface="Arial"/>
                <a:ea typeface="Arial"/>
                <a:cs typeface="Arial"/>
              </a:defRPr>
            </a:pPr>
            <a:r>
              <a:rPr lang="en-AU" sz="1150" b="1" i="0" u="none" strike="noStrike" baseline="0">
                <a:solidFill>
                  <a:srgbClr val="000000"/>
                </a:solidFill>
                <a:latin typeface="Arial"/>
                <a:cs typeface="Arial"/>
              </a:rPr>
              <a:t>Natural Gas Price</a:t>
            </a:r>
          </a:p>
        </c:rich>
      </c:tx>
      <c:layout>
        <c:manualLayout>
          <c:xMode val="edge"/>
          <c:yMode val="edge"/>
          <c:x val="0.18193350831146127"/>
          <c:y val="6.7955289623450529E-2"/>
        </c:manualLayout>
      </c:layout>
      <c:overlay val="0"/>
      <c:spPr>
        <a:noFill/>
        <a:ln w="25400">
          <a:noFill/>
        </a:ln>
      </c:spPr>
    </c:title>
    <c:autoTitleDeleted val="0"/>
    <c:plotArea>
      <c:layout>
        <c:manualLayout>
          <c:layoutTarget val="inner"/>
          <c:xMode val="edge"/>
          <c:yMode val="edge"/>
          <c:x val="0.10641894086248882"/>
          <c:y val="0.23138327920243829"/>
          <c:w val="0.86317585366241012"/>
          <c:h val="0.54924336611033653"/>
        </c:manualLayout>
      </c:layout>
      <c:lineChart>
        <c:grouping val="standard"/>
        <c:varyColors val="0"/>
        <c:ser>
          <c:idx val="0"/>
          <c:order val="0"/>
          <c:tx>
            <c:strRef>
              <c:f>'Gas Prices Calendar year'!$F$11</c:f>
              <c:strCache>
                <c:ptCount val="1"/>
                <c:pt idx="0">
                  <c:v>A$ price / gigajoule</c:v>
                </c:pt>
              </c:strCache>
            </c:strRef>
          </c:tx>
          <c:spPr>
            <a:ln w="25400">
              <a:solidFill>
                <a:srgbClr val="FF0000"/>
              </a:solidFill>
              <a:prstDash val="solid"/>
            </a:ln>
          </c:spPr>
          <c:marker>
            <c:symbol val="none"/>
          </c:marker>
          <c:cat>
            <c:numRef>
              <c:f>'Gas Prices Calendar year'!$A$19:$A$37</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'Gas Prices Calendar year'!$F$19:$F$37</c:f>
              <c:numCache>
                <c:formatCode>"$"#,##0.00</c:formatCode>
                <c:ptCount val="19"/>
                <c:pt idx="0">
                  <c:v>1.9639369401661406</c:v>
                </c:pt>
                <c:pt idx="1">
                  <c:v>2.0500927572073713</c:v>
                </c:pt>
                <c:pt idx="2">
                  <c:v>2.1942259317253825</c:v>
                </c:pt>
                <c:pt idx="3">
                  <c:v>2.3062200461359517</c:v>
                </c:pt>
                <c:pt idx="4">
                  <c:v>2.2686126952740606</c:v>
                </c:pt>
                <c:pt idx="5">
                  <c:v>2.1960345465410827</c:v>
                </c:pt>
                <c:pt idx="6">
                  <c:v>2.2066114058189088</c:v>
                </c:pt>
                <c:pt idx="7">
                  <c:v>2.2383607503595946</c:v>
                </c:pt>
                <c:pt idx="8">
                  <c:v>2.234799332978207</c:v>
                </c:pt>
                <c:pt idx="9">
                  <c:v>2.3494160120460434</c:v>
                </c:pt>
                <c:pt idx="10">
                  <c:v>2.5482260136777222</c:v>
                </c:pt>
                <c:pt idx="11">
                  <c:v>2.8738427244008009</c:v>
                </c:pt>
                <c:pt idx="12">
                  <c:v>3.6853500631162328</c:v>
                </c:pt>
                <c:pt idx="13">
                  <c:v>3.2654246502760027</c:v>
                </c:pt>
                <c:pt idx="14">
                  <c:v>3.9656553201993727</c:v>
                </c:pt>
                <c:pt idx="15">
                  <c:v>4.2139898759703716</c:v>
                </c:pt>
                <c:pt idx="16">
                  <c:v>4.2928576627648436</c:v>
                </c:pt>
                <c:pt idx="17">
                  <c:v>4.4111820179191188</c:v>
                </c:pt>
                <c:pt idx="18">
                  <c:v>4.9172565280494664</c:v>
                </c:pt>
              </c:numCache>
            </c:numRef>
          </c:val>
          <c:smooth val="0"/>
        </c:ser>
        <c:ser>
          <c:idx val="1"/>
          <c:order val="1"/>
          <c:tx>
            <c:strRef>
              <c:f>'Gas Prices Calendar year'!$I$11</c:f>
              <c:strCache>
                <c:ptCount val="1"/>
                <c:pt idx="0">
                  <c:v>US$ price / gigajoule</c:v>
                </c:pt>
              </c:strCache>
            </c:strRef>
          </c:tx>
          <c:spPr>
            <a:ln>
              <a:solidFill>
                <a:srgbClr val="4F81BD">
                  <a:lumMod val="50000"/>
                </a:srgbClr>
              </a:solidFill>
            </a:ln>
          </c:spPr>
          <c:marker>
            <c:symbol val="none"/>
          </c:marker>
          <c:cat>
            <c:numRef>
              <c:f>'Gas Prices Calendar year'!$A$19:$A$37</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'Gas Prices Calendar year'!$I$19:$I$37</c:f>
              <c:numCache>
                <c:formatCode>"$"#,##0.00</c:formatCode>
                <c:ptCount val="19"/>
                <c:pt idx="0">
                  <c:v>1.5408067264073455</c:v>
                </c:pt>
                <c:pt idx="1">
                  <c:v>1.5139764170913335</c:v>
                </c:pt>
                <c:pt idx="2">
                  <c:v>1.3821611996099163</c:v>
                </c:pt>
                <c:pt idx="3">
                  <c:v>1.4881653587707608</c:v>
                </c:pt>
                <c:pt idx="4">
                  <c:v>1.3200301069568003</c:v>
                </c:pt>
                <c:pt idx="5">
                  <c:v>1.1362648749561317</c:v>
                </c:pt>
                <c:pt idx="6">
                  <c:v>1.2002127204816682</c:v>
                </c:pt>
                <c:pt idx="7">
                  <c:v>1.4610899797972252</c:v>
                </c:pt>
                <c:pt idx="8">
                  <c:v>1.6425216397556575</c:v>
                </c:pt>
                <c:pt idx="9">
                  <c:v>1.7908031982485628</c:v>
                </c:pt>
                <c:pt idx="10">
                  <c:v>1.9198334787047957</c:v>
                </c:pt>
                <c:pt idx="11">
                  <c:v>2.4100045086825115</c:v>
                </c:pt>
                <c:pt idx="12">
                  <c:v>3.141392393800277</c:v>
                </c:pt>
                <c:pt idx="13">
                  <c:v>2.5878490353437322</c:v>
                </c:pt>
                <c:pt idx="14">
                  <c:v>3.6491960256474627</c:v>
                </c:pt>
                <c:pt idx="15">
                  <c:v>4.3433593651626614</c:v>
                </c:pt>
                <c:pt idx="16">
                  <c:v>4.4435369667278888</c:v>
                </c:pt>
                <c:pt idx="17">
                  <c:v>4.2678186023367477</c:v>
                </c:pt>
                <c:pt idx="18">
                  <c:v>4.4383157422174486</c:v>
                </c:pt>
              </c:numCache>
            </c:numRef>
          </c:val>
          <c:smooth val="0"/>
        </c:ser>
        <c:dLbls>
          <c:showLegendKey val="0"/>
          <c:showVal val="0"/>
          <c:showCatName val="0"/>
          <c:showSerName val="0"/>
          <c:showPercent val="0"/>
          <c:showBubbleSize val="0"/>
        </c:dLbls>
        <c:marker val="1"/>
        <c:smooth val="0"/>
        <c:axId val="47568000"/>
        <c:axId val="47569536"/>
      </c:lineChart>
      <c:catAx>
        <c:axId val="47568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47569536"/>
        <c:crosses val="autoZero"/>
        <c:auto val="1"/>
        <c:lblAlgn val="ctr"/>
        <c:lblOffset val="100"/>
        <c:tickLblSkip val="2"/>
        <c:tickMarkSkip val="1"/>
        <c:noMultiLvlLbl val="0"/>
      </c:catAx>
      <c:valAx>
        <c:axId val="47569536"/>
        <c:scaling>
          <c:orientation val="minMax"/>
          <c:min val="1"/>
        </c:scaling>
        <c:delete val="0"/>
        <c:axPos val="l"/>
        <c:majorGridlines>
          <c:spPr>
            <a:ln w="3175">
              <a:solidFill>
                <a:srgbClr val="FFFFFF"/>
              </a:solidFill>
              <a:prstDash val="solid"/>
            </a:ln>
          </c:spPr>
        </c:majorGridlines>
        <c:title>
          <c:tx>
            <c:rich>
              <a:bodyPr rot="0" vert="horz"/>
              <a:lstStyle/>
              <a:p>
                <a:pPr algn="ctr">
                  <a:defRPr sz="975" b="1" i="0" u="none" strike="noStrike" baseline="0">
                    <a:solidFill>
                      <a:srgbClr val="000000"/>
                    </a:solidFill>
                    <a:latin typeface="Arial"/>
                    <a:ea typeface="Arial"/>
                    <a:cs typeface="Arial"/>
                  </a:defRPr>
                </a:pPr>
                <a:r>
                  <a:rPr lang="en-AU"/>
                  <a:t>$/GJ</a:t>
                </a:r>
              </a:p>
            </c:rich>
          </c:tx>
          <c:layout>
            <c:manualLayout>
              <c:xMode val="edge"/>
              <c:yMode val="edge"/>
              <c:x val="1.182425367560763E-2"/>
              <c:y val="0.10904244952054259"/>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47568000"/>
        <c:crosses val="autoZero"/>
        <c:crossBetween val="between"/>
        <c:majorUnit val="0.5"/>
      </c:valAx>
      <c:spPr>
        <a:noFill/>
        <a:ln w="25400">
          <a:noFill/>
        </a:ln>
      </c:spPr>
    </c:plotArea>
    <c:legend>
      <c:legendPos val="b"/>
      <c:layout>
        <c:manualLayout>
          <c:xMode val="edge"/>
          <c:yMode val="edge"/>
          <c:x val="0.14902417685594188"/>
          <c:y val="0.86888984174007988"/>
          <c:w val="0.71821159550178182"/>
          <c:h val="6.9228970141108681E-2"/>
        </c:manualLayout>
      </c:layout>
      <c:overlay val="0"/>
      <c:txPr>
        <a:bodyPr/>
        <a:lstStyle/>
        <a:p>
          <a:pPr>
            <a:defRPr sz="7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a:ea typeface="Arial"/>
                <a:cs typeface="Arial"/>
              </a:defRPr>
            </a:pPr>
            <a:r>
              <a:rPr lang="en-AU" sz="1150" b="1" i="0" u="none" strike="noStrike" baseline="0">
                <a:solidFill>
                  <a:srgbClr val="000000"/>
                </a:solidFill>
                <a:latin typeface="Arial"/>
                <a:cs typeface="Arial"/>
              </a:rPr>
              <a:t>Western Australian Average Domestic </a:t>
            </a:r>
          </a:p>
          <a:p>
            <a:pPr>
              <a:defRPr sz="975" b="0" i="0" u="none" strike="noStrike" baseline="0">
                <a:solidFill>
                  <a:srgbClr val="000000"/>
                </a:solidFill>
                <a:latin typeface="Arial"/>
                <a:ea typeface="Arial"/>
                <a:cs typeface="Arial"/>
              </a:defRPr>
            </a:pPr>
            <a:r>
              <a:rPr lang="en-AU" sz="1150" b="1" i="0" u="none" strike="noStrike" baseline="0">
                <a:solidFill>
                  <a:srgbClr val="000000"/>
                </a:solidFill>
                <a:latin typeface="Arial"/>
                <a:cs typeface="Arial"/>
              </a:rPr>
              <a:t>Natural Gas Price</a:t>
            </a:r>
          </a:p>
        </c:rich>
      </c:tx>
      <c:layout>
        <c:manualLayout>
          <c:xMode val="edge"/>
          <c:yMode val="edge"/>
          <c:x val="0.18193350831146127"/>
          <c:y val="6.7955289623450529E-2"/>
        </c:manualLayout>
      </c:layout>
      <c:overlay val="0"/>
      <c:spPr>
        <a:noFill/>
        <a:ln w="25400">
          <a:noFill/>
        </a:ln>
      </c:spPr>
    </c:title>
    <c:autoTitleDeleted val="0"/>
    <c:plotArea>
      <c:layout>
        <c:manualLayout>
          <c:layoutTarget val="inner"/>
          <c:xMode val="edge"/>
          <c:yMode val="edge"/>
          <c:x val="0.10641894086248882"/>
          <c:y val="0.23138327920243829"/>
          <c:w val="0.86317585366241056"/>
          <c:h val="0.54924336611033653"/>
        </c:manualLayout>
      </c:layout>
      <c:lineChart>
        <c:grouping val="standard"/>
        <c:varyColors val="0"/>
        <c:ser>
          <c:idx val="0"/>
          <c:order val="0"/>
          <c:tx>
            <c:strRef>
              <c:f>'Gas Prices Financial Year'!$F$9</c:f>
              <c:strCache>
                <c:ptCount val="1"/>
                <c:pt idx="0">
                  <c:v>A$ price / gigajoule</c:v>
                </c:pt>
              </c:strCache>
            </c:strRef>
          </c:tx>
          <c:spPr>
            <a:ln w="25400">
              <a:solidFill>
                <a:srgbClr val="FF0000"/>
              </a:solidFill>
              <a:prstDash val="solid"/>
            </a:ln>
          </c:spPr>
          <c:marker>
            <c:symbol val="none"/>
          </c:marker>
          <c:cat>
            <c:strRef>
              <c:f>'Gas Prices Financial Year'!$A$20:$A$35</c:f>
              <c:strCache>
                <c:ptCount val="16"/>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strCache>
            </c:strRef>
          </c:cat>
          <c:val>
            <c:numRef>
              <c:f>'Gas Prices Financial Year'!$F$20:$F$35</c:f>
              <c:numCache>
                <c:formatCode>"$"#,##0.00</c:formatCode>
                <c:ptCount val="16"/>
                <c:pt idx="0">
                  <c:v>2.3252368232378751</c:v>
                </c:pt>
                <c:pt idx="1">
                  <c:v>2.1742332019062007</c:v>
                </c:pt>
                <c:pt idx="2">
                  <c:v>2.2455825080773977</c:v>
                </c:pt>
                <c:pt idx="3">
                  <c:v>2.1438774876925852</c:v>
                </c:pt>
                <c:pt idx="4">
                  <c:v>2.2646224260049941</c:v>
                </c:pt>
                <c:pt idx="5">
                  <c:v>2.3355853616102262</c:v>
                </c:pt>
                <c:pt idx="6">
                  <c:v>2.3979435233088742</c:v>
                </c:pt>
                <c:pt idx="7">
                  <c:v>2.7748392819616861</c:v>
                </c:pt>
                <c:pt idx="8">
                  <c:v>2.9438167256646253</c:v>
                </c:pt>
                <c:pt idx="9">
                  <c:v>3.7690364582605209</c:v>
                </c:pt>
                <c:pt idx="10">
                  <c:v>3.7124067770144062</c:v>
                </c:pt>
                <c:pt idx="11">
                  <c:v>4.1073667845981889</c:v>
                </c:pt>
                <c:pt idx="12">
                  <c:v>4.1988099419106186</c:v>
                </c:pt>
                <c:pt idx="13">
                  <c:v>4.3748737305380629</c:v>
                </c:pt>
                <c:pt idx="14">
                  <c:v>4.6862795113497011</c:v>
                </c:pt>
                <c:pt idx="15">
                  <c:v>4.9637190812399528</c:v>
                </c:pt>
              </c:numCache>
            </c:numRef>
          </c:val>
          <c:smooth val="0"/>
        </c:ser>
        <c:ser>
          <c:idx val="1"/>
          <c:order val="1"/>
          <c:tx>
            <c:strRef>
              <c:f>'Gas Prices Financial Year'!$I$9</c:f>
              <c:strCache>
                <c:ptCount val="1"/>
                <c:pt idx="0">
                  <c:v>US$ price / gigajoule</c:v>
                </c:pt>
              </c:strCache>
            </c:strRef>
          </c:tx>
          <c:spPr>
            <a:ln>
              <a:solidFill>
                <a:srgbClr val="4F81BD">
                  <a:lumMod val="50000"/>
                </a:srgbClr>
              </a:solidFill>
            </a:ln>
          </c:spPr>
          <c:marker>
            <c:symbol val="none"/>
          </c:marker>
          <c:cat>
            <c:strRef>
              <c:f>'Gas Prices Financial Year'!$A$20:$A$35</c:f>
              <c:strCache>
                <c:ptCount val="16"/>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strCache>
            </c:strRef>
          </c:cat>
          <c:val>
            <c:numRef>
              <c:f>'Gas Prices Financial Year'!$I$20:$I$35</c:f>
              <c:numCache>
                <c:formatCode>"$"#,##0.00</c:formatCode>
                <c:ptCount val="16"/>
                <c:pt idx="0">
                  <c:v>1.461992652610814</c:v>
                </c:pt>
                <c:pt idx="1">
                  <c:v>1.1692301415450912</c:v>
                </c:pt>
                <c:pt idx="2">
                  <c:v>1.1761612649806714</c:v>
                </c:pt>
                <c:pt idx="3">
                  <c:v>1.2539896738428546</c:v>
                </c:pt>
                <c:pt idx="4">
                  <c:v>1.6177896455773175</c:v>
                </c:pt>
                <c:pt idx="5">
                  <c:v>1.7545306500642954</c:v>
                </c:pt>
                <c:pt idx="6">
                  <c:v>1.7922229893210524</c:v>
                </c:pt>
                <c:pt idx="7">
                  <c:v>2.1817867564244247</c:v>
                </c:pt>
                <c:pt idx="8">
                  <c:v>2.6394751398429972</c:v>
                </c:pt>
                <c:pt idx="9">
                  <c:v>2.8135228988171743</c:v>
                </c:pt>
                <c:pt idx="10">
                  <c:v>3.2768177151780495</c:v>
                </c:pt>
                <c:pt idx="11">
                  <c:v>4.06013206657531</c:v>
                </c:pt>
                <c:pt idx="12">
                  <c:v>4.3344315030343319</c:v>
                </c:pt>
                <c:pt idx="13">
                  <c:v>4.4877454727859449</c:v>
                </c:pt>
                <c:pt idx="14">
                  <c:v>4.3010673355167555</c:v>
                </c:pt>
                <c:pt idx="15">
                  <c:v>4.1501655238247244</c:v>
                </c:pt>
              </c:numCache>
            </c:numRef>
          </c:val>
          <c:smooth val="0"/>
        </c:ser>
        <c:dLbls>
          <c:showLegendKey val="0"/>
          <c:showVal val="0"/>
          <c:showCatName val="0"/>
          <c:showSerName val="0"/>
          <c:showPercent val="0"/>
          <c:showBubbleSize val="0"/>
        </c:dLbls>
        <c:marker val="1"/>
        <c:smooth val="0"/>
        <c:axId val="49451776"/>
        <c:axId val="49453312"/>
      </c:lineChart>
      <c:catAx>
        <c:axId val="49451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49453312"/>
        <c:crosses val="autoZero"/>
        <c:auto val="1"/>
        <c:lblAlgn val="ctr"/>
        <c:lblOffset val="100"/>
        <c:tickLblSkip val="3"/>
        <c:tickMarkSkip val="1"/>
        <c:noMultiLvlLbl val="0"/>
      </c:catAx>
      <c:valAx>
        <c:axId val="49453312"/>
        <c:scaling>
          <c:orientation val="minMax"/>
          <c:min val="1"/>
        </c:scaling>
        <c:delete val="0"/>
        <c:axPos val="l"/>
        <c:majorGridlines>
          <c:spPr>
            <a:ln w="3175">
              <a:solidFill>
                <a:srgbClr val="FFFFFF"/>
              </a:solidFill>
              <a:prstDash val="solid"/>
            </a:ln>
          </c:spPr>
        </c:majorGridlines>
        <c:title>
          <c:tx>
            <c:rich>
              <a:bodyPr rot="0" vert="horz"/>
              <a:lstStyle/>
              <a:p>
                <a:pPr algn="ctr">
                  <a:defRPr sz="975" b="1" i="0" u="none" strike="noStrike" baseline="0">
                    <a:solidFill>
                      <a:srgbClr val="000000"/>
                    </a:solidFill>
                    <a:latin typeface="Arial"/>
                    <a:ea typeface="Arial"/>
                    <a:cs typeface="Arial"/>
                  </a:defRPr>
                </a:pPr>
                <a:r>
                  <a:rPr lang="en-AU"/>
                  <a:t>$/GJ</a:t>
                </a:r>
              </a:p>
            </c:rich>
          </c:tx>
          <c:layout>
            <c:manualLayout>
              <c:xMode val="edge"/>
              <c:yMode val="edge"/>
              <c:x val="1.182425367560763E-2"/>
              <c:y val="0.10904244952054259"/>
            </c:manualLayout>
          </c:layout>
          <c:overlay val="0"/>
          <c:spPr>
            <a:noFill/>
            <a:ln w="25400">
              <a:noFill/>
            </a:ln>
          </c:spPr>
        </c:title>
        <c:numFmt formatCode="&quot;$&quot;#,##0.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49451776"/>
        <c:crosses val="autoZero"/>
        <c:crossBetween val="between"/>
        <c:majorUnit val="0.5"/>
      </c:valAx>
      <c:spPr>
        <a:noFill/>
        <a:ln w="25400">
          <a:noFill/>
        </a:ln>
      </c:spPr>
    </c:plotArea>
    <c:legend>
      <c:legendPos val="b"/>
      <c:layout>
        <c:manualLayout>
          <c:xMode val="edge"/>
          <c:yMode val="edge"/>
          <c:x val="0.14902417685594188"/>
          <c:y val="0.86888984174007988"/>
          <c:w val="0.71821159550178182"/>
          <c:h val="6.9228970141108681E-2"/>
        </c:manualLayout>
      </c:layout>
      <c:overlay val="0"/>
      <c:txPr>
        <a:bodyPr/>
        <a:lstStyle/>
        <a:p>
          <a:pPr>
            <a:defRPr sz="7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AU" sz="1400"/>
              <a:t>Average Natural Gas Prices</a:t>
            </a:r>
          </a:p>
        </c:rich>
      </c:tx>
      <c:layout>
        <c:manualLayout>
          <c:xMode val="edge"/>
          <c:yMode val="edge"/>
          <c:x val="0.25827864680511464"/>
          <c:y val="3.5778253442980003E-2"/>
        </c:manualLayout>
      </c:layout>
      <c:overlay val="0"/>
      <c:spPr>
        <a:noFill/>
        <a:ln w="25400">
          <a:noFill/>
        </a:ln>
      </c:spPr>
    </c:title>
    <c:autoTitleDeleted val="0"/>
    <c:plotArea>
      <c:layout>
        <c:manualLayout>
          <c:layoutTarget val="inner"/>
          <c:xMode val="edge"/>
          <c:yMode val="edge"/>
          <c:x val="8.3443870506267864E-2"/>
          <c:y val="0.17710235454275094"/>
          <c:w val="0.89271696382894561"/>
          <c:h val="0.5992857451699013"/>
        </c:manualLayout>
      </c:layout>
      <c:lineChart>
        <c:grouping val="standard"/>
        <c:varyColors val="0"/>
        <c:ser>
          <c:idx val="2"/>
          <c:order val="0"/>
          <c:tx>
            <c:strRef>
              <c:f>'[1]Monthly Averages'!$X$5</c:f>
              <c:strCache>
                <c:ptCount val="1"/>
                <c:pt idx="0">
                  <c:v>Henry Hub</c:v>
                </c:pt>
              </c:strCache>
            </c:strRef>
          </c:tx>
          <c:spPr>
            <a:ln w="25400">
              <a:solidFill>
                <a:srgbClr val="0000FF"/>
              </a:solidFill>
              <a:prstDash val="solid"/>
            </a:ln>
          </c:spPr>
          <c:marker>
            <c:symbol val="none"/>
          </c:marker>
          <c:cat>
            <c:numRef>
              <c:f>'[1]Gigajoule Data'!$A$318:$A$389</c:f>
              <c:numCache>
                <c:formatCode>General</c:formatCode>
                <c:ptCount val="7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numCache>
            </c:numRef>
          </c:cat>
          <c:val>
            <c:numRef>
              <c:f>'[1]Gigajoule Data'!$X$318:$X$389</c:f>
              <c:numCache>
                <c:formatCode>General</c:formatCode>
                <c:ptCount val="72"/>
                <c:pt idx="0">
                  <c:v>8.4194107200000001</c:v>
                </c:pt>
                <c:pt idx="1">
                  <c:v>9.0207972000000005</c:v>
                </c:pt>
                <c:pt idx="2">
                  <c:v>9.9281522399999993</c:v>
                </c:pt>
                <c:pt idx="3">
                  <c:v>10.74055152</c:v>
                </c:pt>
                <c:pt idx="4">
                  <c:v>11.89057128</c:v>
                </c:pt>
                <c:pt idx="5">
                  <c:v>13.378211519999999</c:v>
                </c:pt>
                <c:pt idx="6">
                  <c:v>11.700659760000001</c:v>
                </c:pt>
                <c:pt idx="7">
                  <c:v>8.7042780000000004</c:v>
                </c:pt>
                <c:pt idx="8">
                  <c:v>8.0395876800000003</c:v>
                </c:pt>
                <c:pt idx="9">
                  <c:v>7.1111313599999999</c:v>
                </c:pt>
                <c:pt idx="10">
                  <c:v>7.0689288000000001</c:v>
                </c:pt>
                <c:pt idx="11">
                  <c:v>6.1404724800000006</c:v>
                </c:pt>
                <c:pt idx="12">
                  <c:v>5.5285353600000002</c:v>
                </c:pt>
                <c:pt idx="13">
                  <c:v>4.7583386399999998</c:v>
                </c:pt>
                <c:pt idx="14">
                  <c:v>4.1780534400000002</c:v>
                </c:pt>
                <c:pt idx="15">
                  <c:v>3.89318616</c:v>
                </c:pt>
                <c:pt idx="16">
                  <c:v>3.5133631200000002</c:v>
                </c:pt>
                <c:pt idx="17">
                  <c:v>3.7349265599999999</c:v>
                </c:pt>
                <c:pt idx="18">
                  <c:v>4.1780534400000002</c:v>
                </c:pt>
                <c:pt idx="19">
                  <c:v>3.5661163199999999</c:v>
                </c:pt>
                <c:pt idx="20">
                  <c:v>2.9752804799999999</c:v>
                </c:pt>
                <c:pt idx="21">
                  <c:v>3.9248380800000002</c:v>
                </c:pt>
                <c:pt idx="22">
                  <c:v>4.5156739200000002</c:v>
                </c:pt>
                <c:pt idx="23">
                  <c:v>4.7477879999999999</c:v>
                </c:pt>
                <c:pt idx="24">
                  <c:v>6.1404724800000006</c:v>
                </c:pt>
                <c:pt idx="25">
                  <c:v>5.57073792</c:v>
                </c:pt>
                <c:pt idx="26">
                  <c:v>5.0854084799999999</c:v>
                </c:pt>
                <c:pt idx="27">
                  <c:v>4.05144576</c:v>
                </c:pt>
                <c:pt idx="28">
                  <c:v>4.5156739200000002</c:v>
                </c:pt>
                <c:pt idx="29">
                  <c:v>4.38906624</c:v>
                </c:pt>
                <c:pt idx="30">
                  <c:v>5.0010033600000003</c:v>
                </c:pt>
                <c:pt idx="31">
                  <c:v>5.0432059200000001</c:v>
                </c:pt>
                <c:pt idx="32">
                  <c:v>3.8404329600000002</c:v>
                </c:pt>
                <c:pt idx="33">
                  <c:v>4.05144576</c:v>
                </c:pt>
                <c:pt idx="34">
                  <c:v>3.47116056</c:v>
                </c:pt>
                <c:pt idx="35">
                  <c:v>4.5051232799999994</c:v>
                </c:pt>
                <c:pt idx="36">
                  <c:v>4.4523700799999997</c:v>
                </c:pt>
                <c:pt idx="37">
                  <c:v>4.55787648</c:v>
                </c:pt>
                <c:pt idx="38">
                  <c:v>4.0092432000000002</c:v>
                </c:pt>
                <c:pt idx="39">
                  <c:v>4.4734713600000005</c:v>
                </c:pt>
                <c:pt idx="40">
                  <c:v>4.6211803199999997</c:v>
                </c:pt>
                <c:pt idx="41">
                  <c:v>4.56842712</c:v>
                </c:pt>
                <c:pt idx="42">
                  <c:v>4.6000790400000007</c:v>
                </c:pt>
                <c:pt idx="43">
                  <c:v>4.6211803199999997</c:v>
                </c:pt>
                <c:pt idx="44">
                  <c:v>4.0725470399999999</c:v>
                </c:pt>
                <c:pt idx="45">
                  <c:v>3.9670406399999996</c:v>
                </c:pt>
                <c:pt idx="46">
                  <c:v>3.7032746399999996</c:v>
                </c:pt>
                <c:pt idx="47">
                  <c:v>3.55556568</c:v>
                </c:pt>
                <c:pt idx="48">
                  <c:v>3.2601477599999997</c:v>
                </c:pt>
                <c:pt idx="49">
                  <c:v>2.8275715200000002</c:v>
                </c:pt>
                <c:pt idx="50">
                  <c:v>2.5743561599999998</c:v>
                </c:pt>
                <c:pt idx="51">
                  <c:v>2.3105901599999998</c:v>
                </c:pt>
                <c:pt idx="52">
                  <c:v>2.1417799199999998</c:v>
                </c:pt>
                <c:pt idx="53">
                  <c:v>2.5638055200000003</c:v>
                </c:pt>
                <c:pt idx="54">
                  <c:v>2.9225272800000002</c:v>
                </c:pt>
                <c:pt idx="55">
                  <c:v>3.1757426399999997</c:v>
                </c:pt>
                <c:pt idx="56">
                  <c:v>2.7748183200000001</c:v>
                </c:pt>
                <c:pt idx="57">
                  <c:v>3.1968439199999996</c:v>
                </c:pt>
                <c:pt idx="58">
                  <c:v>3.6610720800000003</c:v>
                </c:pt>
                <c:pt idx="59">
                  <c:v>3.9037368000000003</c:v>
                </c:pt>
                <c:pt idx="60">
                  <c:v>3.54501504</c:v>
                </c:pt>
                <c:pt idx="61">
                  <c:v>3.4184073600000002</c:v>
                </c:pt>
                <c:pt idx="62">
                  <c:v>3.62942016</c:v>
                </c:pt>
                <c:pt idx="63">
                  <c:v>4.1991547200000001</c:v>
                </c:pt>
                <c:pt idx="64">
                  <c:v>4.38906624</c:v>
                </c:pt>
                <c:pt idx="65">
                  <c:v>4.3785156000000001</c:v>
                </c:pt>
                <c:pt idx="66">
                  <c:v>3.9142874399999998</c:v>
                </c:pt>
                <c:pt idx="67">
                  <c:v>3.6505214399999999</c:v>
                </c:pt>
                <c:pt idx="68">
                  <c:v>3.7665784799999997</c:v>
                </c:pt>
                <c:pt idx="69">
                  <c:v>3.6927240000000001</c:v>
                </c:pt>
                <c:pt idx="70">
                  <c:v>3.6821733600000002</c:v>
                </c:pt>
                <c:pt idx="71">
                  <c:v>4.0303444800000001</c:v>
                </c:pt>
              </c:numCache>
            </c:numRef>
          </c:val>
          <c:smooth val="0"/>
        </c:ser>
        <c:ser>
          <c:idx val="3"/>
          <c:order val="1"/>
          <c:tx>
            <c:strRef>
              <c:f>'[1]Monthly Averages'!$Y$5</c:f>
              <c:strCache>
                <c:ptCount val="1"/>
                <c:pt idx="0">
                  <c:v>UK</c:v>
                </c:pt>
              </c:strCache>
            </c:strRef>
          </c:tx>
          <c:spPr>
            <a:ln w="25400">
              <a:solidFill>
                <a:srgbClr val="00FFFF"/>
              </a:solidFill>
              <a:prstDash val="solid"/>
            </a:ln>
          </c:spPr>
          <c:marker>
            <c:symbol val="none"/>
          </c:marker>
          <c:cat>
            <c:numRef>
              <c:f>'[1]Gigajoule Data'!$A$318:$A$389</c:f>
              <c:numCache>
                <c:formatCode>General</c:formatCode>
                <c:ptCount val="7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numCache>
            </c:numRef>
          </c:cat>
          <c:val>
            <c:numRef>
              <c:f>'[1]Gigajoule Data'!$Y$318:$Y$387</c:f>
              <c:numCache>
                <c:formatCode>General</c:formatCode>
                <c:ptCount val="70"/>
                <c:pt idx="0">
                  <c:v>11.268083519999999</c:v>
                </c:pt>
                <c:pt idx="1">
                  <c:v>12.428653919999999</c:v>
                </c:pt>
                <c:pt idx="2">
                  <c:v>12.977287200000001</c:v>
                </c:pt>
                <c:pt idx="3">
                  <c:v>15.54109272</c:v>
                </c:pt>
                <c:pt idx="4">
                  <c:v>17.303049599999998</c:v>
                </c:pt>
                <c:pt idx="5">
                  <c:v>20.742558240000001</c:v>
                </c:pt>
                <c:pt idx="6">
                  <c:v>18.29480976</c:v>
                </c:pt>
                <c:pt idx="7">
                  <c:v>19.919608319999998</c:v>
                </c:pt>
                <c:pt idx="8">
                  <c:v>16.1424792</c:v>
                </c:pt>
                <c:pt idx="9">
                  <c:v>11.985527039999999</c:v>
                </c:pt>
                <c:pt idx="10">
                  <c:v>9.1263036</c:v>
                </c:pt>
                <c:pt idx="11">
                  <c:v>9.3478670399999988</c:v>
                </c:pt>
                <c:pt idx="12">
                  <c:v>8.4616132799999999</c:v>
                </c:pt>
                <c:pt idx="13">
                  <c:v>7.4487518399999999</c:v>
                </c:pt>
                <c:pt idx="14">
                  <c:v>7.8918787200000002</c:v>
                </c:pt>
                <c:pt idx="15">
                  <c:v>7.2904922399999998</c:v>
                </c:pt>
                <c:pt idx="16">
                  <c:v>8.1450940799999998</c:v>
                </c:pt>
                <c:pt idx="17">
                  <c:v>7.0583781600000002</c:v>
                </c:pt>
                <c:pt idx="18">
                  <c:v>5.8345039200000004</c:v>
                </c:pt>
                <c:pt idx="19">
                  <c:v>6.2881814399999998</c:v>
                </c:pt>
                <c:pt idx="20">
                  <c:v>9.6643862400000007</c:v>
                </c:pt>
                <c:pt idx="21">
                  <c:v>7.9657331999999998</c:v>
                </c:pt>
                <c:pt idx="22">
                  <c:v>7.4382012</c:v>
                </c:pt>
                <c:pt idx="23">
                  <c:v>7.6597646399999997</c:v>
                </c:pt>
                <c:pt idx="24">
                  <c:v>6.1721243999999995</c:v>
                </c:pt>
                <c:pt idx="25">
                  <c:v>6.4886436000000005</c:v>
                </c:pt>
                <c:pt idx="26">
                  <c:v>6.2776307999999998</c:v>
                </c:pt>
                <c:pt idx="27">
                  <c:v>8.0184864000000005</c:v>
                </c:pt>
                <c:pt idx="28">
                  <c:v>8.4932652000000015</c:v>
                </c:pt>
                <c:pt idx="29">
                  <c:v>8.5671196799999993</c:v>
                </c:pt>
                <c:pt idx="30">
                  <c:v>7.77582168</c:v>
                </c:pt>
                <c:pt idx="31">
                  <c:v>7.8391255199999996</c:v>
                </c:pt>
                <c:pt idx="32">
                  <c:v>8.9469427200000009</c:v>
                </c:pt>
                <c:pt idx="33">
                  <c:v>9.7171394400000004</c:v>
                </c:pt>
                <c:pt idx="34">
                  <c:v>10.002006720000001</c:v>
                </c:pt>
                <c:pt idx="35">
                  <c:v>9.6010823999999992</c:v>
                </c:pt>
                <c:pt idx="36">
                  <c:v>11.08872264</c:v>
                </c:pt>
                <c:pt idx="37">
                  <c:v>11.616254639999999</c:v>
                </c:pt>
                <c:pt idx="38">
                  <c:v>12.21764112</c:v>
                </c:pt>
                <c:pt idx="39">
                  <c:v>11.83781808</c:v>
                </c:pt>
                <c:pt idx="40">
                  <c:v>12.12268536</c:v>
                </c:pt>
                <c:pt idx="41">
                  <c:v>11.953875119999999</c:v>
                </c:pt>
                <c:pt idx="42">
                  <c:v>11.658457200000001</c:v>
                </c:pt>
                <c:pt idx="43">
                  <c:v>12.323147519999999</c:v>
                </c:pt>
                <c:pt idx="44">
                  <c:v>11.53184952</c:v>
                </c:pt>
                <c:pt idx="45">
                  <c:v>11.341938000000001</c:v>
                </c:pt>
                <c:pt idx="46">
                  <c:v>10.993766880000001</c:v>
                </c:pt>
                <c:pt idx="47">
                  <c:v>10.318525919999999</c:v>
                </c:pt>
                <c:pt idx="48">
                  <c:v>10.82495664</c:v>
                </c:pt>
                <c:pt idx="49">
                  <c:v>11.46854568</c:v>
                </c:pt>
                <c:pt idx="50">
                  <c:v>11.647906559999999</c:v>
                </c:pt>
                <c:pt idx="51">
                  <c:v>10.582291919999999</c:v>
                </c:pt>
                <c:pt idx="52">
                  <c:v>10.17081696</c:v>
                </c:pt>
                <c:pt idx="53">
                  <c:v>10.160266320000002</c:v>
                </c:pt>
                <c:pt idx="54">
                  <c:v>10.38182976</c:v>
                </c:pt>
                <c:pt idx="55">
                  <c:v>10.55064</c:v>
                </c:pt>
                <c:pt idx="56">
                  <c:v>10.350177840000001</c:v>
                </c:pt>
                <c:pt idx="57">
                  <c:v>11.51074824</c:v>
                </c:pt>
                <c:pt idx="58">
                  <c:v>11.320836720000001</c:v>
                </c:pt>
                <c:pt idx="59">
                  <c:v>11.46854568</c:v>
                </c:pt>
                <c:pt idx="60">
                  <c:v>11.51074824</c:v>
                </c:pt>
                <c:pt idx="61">
                  <c:v>11.45799504</c:v>
                </c:pt>
                <c:pt idx="62">
                  <c:v>10.877709840000001</c:v>
                </c:pt>
                <c:pt idx="63">
                  <c:v>11.035969440000001</c:v>
                </c:pt>
                <c:pt idx="64">
                  <c:v>11.17312776</c:v>
                </c:pt>
                <c:pt idx="65">
                  <c:v>11.246982239999999</c:v>
                </c:pt>
                <c:pt idx="66">
                  <c:v>10.962114960000001</c:v>
                </c:pt>
                <c:pt idx="67">
                  <c:v>10.85660856</c:v>
                </c:pt>
                <c:pt idx="68">
                  <c:v>10.993766880000001</c:v>
                </c:pt>
                <c:pt idx="69">
                  <c:v>11.52129888</c:v>
                </c:pt>
              </c:numCache>
            </c:numRef>
          </c:val>
          <c:smooth val="0"/>
        </c:ser>
        <c:ser>
          <c:idx val="5"/>
          <c:order val="2"/>
          <c:tx>
            <c:strRef>
              <c:f>'[1]Monthly Averages'!$Z$5</c:f>
              <c:strCache>
                <c:ptCount val="1"/>
                <c:pt idx="0">
                  <c:v>Europe</c:v>
                </c:pt>
              </c:strCache>
            </c:strRef>
          </c:tx>
          <c:spPr>
            <a:ln w="25400">
              <a:solidFill>
                <a:srgbClr val="FF0000"/>
              </a:solidFill>
              <a:prstDash val="solid"/>
            </a:ln>
          </c:spPr>
          <c:marker>
            <c:symbol val="none"/>
          </c:marker>
          <c:cat>
            <c:numRef>
              <c:f>'[1]Gigajoule Data'!$A$318:$A$389</c:f>
              <c:numCache>
                <c:formatCode>General</c:formatCode>
                <c:ptCount val="7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numCache>
            </c:numRef>
          </c:cat>
          <c:val>
            <c:numRef>
              <c:f>'[1]Gigajoule Data'!$Z$318:$Z$387</c:f>
              <c:numCache>
                <c:formatCode>General</c:formatCode>
                <c:ptCount val="70"/>
                <c:pt idx="0">
                  <c:v>10.09520404</c:v>
                </c:pt>
                <c:pt idx="1">
                  <c:v>10.50843744</c:v>
                </c:pt>
                <c:pt idx="2">
                  <c:v>10.88562282</c:v>
                </c:pt>
                <c:pt idx="3">
                  <c:v>11.319078279999999</c:v>
                </c:pt>
                <c:pt idx="4">
                  <c:v>11.791219420000003</c:v>
                </c:pt>
                <c:pt idx="5">
                  <c:v>12.477011020000001</c:v>
                </c:pt>
                <c:pt idx="6">
                  <c:v>13.379090739999999</c:v>
                </c:pt>
                <c:pt idx="7">
                  <c:v>13.809029319999999</c:v>
                </c:pt>
                <c:pt idx="8">
                  <c:v>14.072795319999997</c:v>
                </c:pt>
                <c:pt idx="9">
                  <c:v>13.836285140000003</c:v>
                </c:pt>
                <c:pt idx="10">
                  <c:v>13.193575319999997</c:v>
                </c:pt>
                <c:pt idx="11">
                  <c:v>12.25456836</c:v>
                </c:pt>
                <c:pt idx="12">
                  <c:v>10.190295064615384</c:v>
                </c:pt>
                <c:pt idx="13">
                  <c:v>9.8551769800000013</c:v>
                </c:pt>
                <c:pt idx="14">
                  <c:v>8.6400949400000009</c:v>
                </c:pt>
                <c:pt idx="15">
                  <c:v>7.6808659200000013</c:v>
                </c:pt>
                <c:pt idx="16">
                  <c:v>7.2069663400000001</c:v>
                </c:pt>
                <c:pt idx="17">
                  <c:v>7.0267262400000003</c:v>
                </c:pt>
                <c:pt idx="18">
                  <c:v>7.0372768800000012</c:v>
                </c:pt>
                <c:pt idx="19">
                  <c:v>7.0267262400000003</c:v>
                </c:pt>
                <c:pt idx="20">
                  <c:v>7.3019220999999996</c:v>
                </c:pt>
                <c:pt idx="21">
                  <c:v>7.6298711600000022</c:v>
                </c:pt>
                <c:pt idx="22">
                  <c:v>8.0026604399999997</c:v>
                </c:pt>
                <c:pt idx="23">
                  <c:v>8.3147835400000005</c:v>
                </c:pt>
                <c:pt idx="24">
                  <c:v>8.7007611199999975</c:v>
                </c:pt>
                <c:pt idx="25">
                  <c:v>9.0067296800000012</c:v>
                </c:pt>
                <c:pt idx="26">
                  <c:v>9.1518009799999991</c:v>
                </c:pt>
                <c:pt idx="27">
                  <c:v>9.347867039999997</c:v>
                </c:pt>
                <c:pt idx="28">
                  <c:v>9.6045992799999969</c:v>
                </c:pt>
                <c:pt idx="29">
                  <c:v>9.6353719799999986</c:v>
                </c:pt>
                <c:pt idx="30">
                  <c:v>9.6969173799999986</c:v>
                </c:pt>
                <c:pt idx="31">
                  <c:v>9.7145017799999973</c:v>
                </c:pt>
                <c:pt idx="32">
                  <c:v>9.7681341999999987</c:v>
                </c:pt>
                <c:pt idx="33">
                  <c:v>9.8859496799999995</c:v>
                </c:pt>
                <c:pt idx="34">
                  <c:v>9.9343067799999982</c:v>
                </c:pt>
                <c:pt idx="35">
                  <c:v>9.9932145199999987</c:v>
                </c:pt>
                <c:pt idx="36">
                  <c:v>10.145319580000001</c:v>
                </c:pt>
                <c:pt idx="37">
                  <c:v>10.278961019999997</c:v>
                </c:pt>
                <c:pt idx="38">
                  <c:v>10.537451699999998</c:v>
                </c:pt>
                <c:pt idx="39">
                  <c:v>10.962994179999999</c:v>
                </c:pt>
                <c:pt idx="40">
                  <c:v>11.66109486</c:v>
                </c:pt>
                <c:pt idx="41">
                  <c:v>12.46030584</c:v>
                </c:pt>
                <c:pt idx="42">
                  <c:v>12.961461240000002</c:v>
                </c:pt>
                <c:pt idx="43">
                  <c:v>13.480201039999999</c:v>
                </c:pt>
                <c:pt idx="44">
                  <c:v>13.945308420000002</c:v>
                </c:pt>
                <c:pt idx="45">
                  <c:v>14.104447239999999</c:v>
                </c:pt>
                <c:pt idx="46">
                  <c:v>14.135219939999999</c:v>
                </c:pt>
                <c:pt idx="47">
                  <c:v>14.196765339999999</c:v>
                </c:pt>
                <c:pt idx="48">
                  <c:v>14.196765339999999</c:v>
                </c:pt>
                <c:pt idx="49">
                  <c:v>14.123790080000003</c:v>
                </c:pt>
                <c:pt idx="50">
                  <c:v>14.173026399999998</c:v>
                </c:pt>
                <c:pt idx="51">
                  <c:v>14.398106719999996</c:v>
                </c:pt>
                <c:pt idx="52">
                  <c:v>14.68033634</c:v>
                </c:pt>
                <c:pt idx="53">
                  <c:v>14.841233599999997</c:v>
                </c:pt>
                <c:pt idx="54">
                  <c:v>14.665389600000001</c:v>
                </c:pt>
                <c:pt idx="55">
                  <c:v>14.525593620000004</c:v>
                </c:pt>
                <c:pt idx="56">
                  <c:v>14.449101479999999</c:v>
                </c:pt>
                <c:pt idx="57">
                  <c:v>14.420087219999999</c:v>
                </c:pt>
                <c:pt idx="58">
                  <c:v>14.326889899999999</c:v>
                </c:pt>
                <c:pt idx="59">
                  <c:v>14.117635539999997</c:v>
                </c:pt>
                <c:pt idx="60">
                  <c:v>14.087742059999998</c:v>
                </c:pt>
                <c:pt idx="61">
                  <c:v>14.114997879999999</c:v>
                </c:pt>
                <c:pt idx="62">
                  <c:v>14.07719142</c:v>
                </c:pt>
                <c:pt idx="63">
                  <c:v>13.983114879999999</c:v>
                </c:pt>
                <c:pt idx="64">
                  <c:v>13.878487700000003</c:v>
                </c:pt>
                <c:pt idx="65">
                  <c:v>13.782652720000002</c:v>
                </c:pt>
                <c:pt idx="66">
                  <c:v>13.637581419999998</c:v>
                </c:pt>
                <c:pt idx="67">
                  <c:v>13.515369840000002</c:v>
                </c:pt>
                <c:pt idx="68">
                  <c:v>13.555813960000002</c:v>
                </c:pt>
                <c:pt idx="69">
                  <c:v>13.484597140000002</c:v>
                </c:pt>
              </c:numCache>
            </c:numRef>
          </c:val>
          <c:smooth val="0"/>
        </c:ser>
        <c:ser>
          <c:idx val="0"/>
          <c:order val="3"/>
          <c:tx>
            <c:strRef>
              <c:f>'[1]Monthly Averages'!$AA$5</c:f>
              <c:strCache>
                <c:ptCount val="1"/>
                <c:pt idx="0">
                  <c:v>WA domgas</c:v>
                </c:pt>
              </c:strCache>
            </c:strRef>
          </c:tx>
          <c:spPr>
            <a:ln w="25400">
              <a:solidFill>
                <a:srgbClr val="00FF00"/>
              </a:solidFill>
              <a:prstDash val="solid"/>
            </a:ln>
          </c:spPr>
          <c:marker>
            <c:symbol val="none"/>
          </c:marker>
          <c:cat>
            <c:numRef>
              <c:f>'[1]Gigajoule Data'!$A$318:$A$389</c:f>
              <c:numCache>
                <c:formatCode>General</c:formatCode>
                <c:ptCount val="7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numCache>
            </c:numRef>
          </c:cat>
          <c:val>
            <c:numRef>
              <c:f>'[1]Gigajoule Data'!$AA$318:$AA$389</c:f>
              <c:numCache>
                <c:formatCode>General</c:formatCode>
                <c:ptCount val="72"/>
                <c:pt idx="0">
                  <c:v>2.6181473333333334</c:v>
                </c:pt>
                <c:pt idx="1">
                  <c:v>2.6181473333333334</c:v>
                </c:pt>
                <c:pt idx="2">
                  <c:v>2.6181473333333334</c:v>
                </c:pt>
                <c:pt idx="3">
                  <c:v>3.1612833333333334</c:v>
                </c:pt>
                <c:pt idx="4">
                  <c:v>3.1612833333333334</c:v>
                </c:pt>
                <c:pt idx="5">
                  <c:v>3.1612833333333334</c:v>
                </c:pt>
                <c:pt idx="6">
                  <c:v>4.4151823333333331</c:v>
                </c:pt>
                <c:pt idx="7">
                  <c:v>4.4151823333333331</c:v>
                </c:pt>
                <c:pt idx="8">
                  <c:v>4.4151823333333331</c:v>
                </c:pt>
                <c:pt idx="9">
                  <c:v>2.4855366666666665</c:v>
                </c:pt>
                <c:pt idx="10">
                  <c:v>2.4855366666666665</c:v>
                </c:pt>
                <c:pt idx="11">
                  <c:v>2.4855366666666665</c:v>
                </c:pt>
                <c:pt idx="12">
                  <c:v>2.2660586666666669</c:v>
                </c:pt>
                <c:pt idx="13">
                  <c:v>2.2660586666666669</c:v>
                </c:pt>
                <c:pt idx="14">
                  <c:v>2.2660586666666669</c:v>
                </c:pt>
                <c:pt idx="15">
                  <c:v>2.4056026666666668</c:v>
                </c:pt>
                <c:pt idx="16">
                  <c:v>2.4056026666666668</c:v>
                </c:pt>
                <c:pt idx="17">
                  <c:v>2.4056026666666668</c:v>
                </c:pt>
                <c:pt idx="18">
                  <c:v>2.6530739999999997</c:v>
                </c:pt>
                <c:pt idx="19">
                  <c:v>2.6530739999999997</c:v>
                </c:pt>
                <c:pt idx="20">
                  <c:v>2.6530739999999997</c:v>
                </c:pt>
                <c:pt idx="21">
                  <c:v>3.0206466666666665</c:v>
                </c:pt>
                <c:pt idx="22">
                  <c:v>3.0206466666666665</c:v>
                </c:pt>
                <c:pt idx="23">
                  <c:v>3.0206466666666665</c:v>
                </c:pt>
                <c:pt idx="24">
                  <c:v>4.2123293333333338</c:v>
                </c:pt>
                <c:pt idx="25">
                  <c:v>4.2123293333333338</c:v>
                </c:pt>
                <c:pt idx="26">
                  <c:v>4.2123293333333338</c:v>
                </c:pt>
                <c:pt idx="27">
                  <c:v>3.2920980000000002</c:v>
                </c:pt>
                <c:pt idx="28">
                  <c:v>3.2920980000000002</c:v>
                </c:pt>
                <c:pt idx="29">
                  <c:v>3.2920980000000002</c:v>
                </c:pt>
                <c:pt idx="30">
                  <c:v>3.4055573333333333</c:v>
                </c:pt>
                <c:pt idx="31">
                  <c:v>3.4055573333333333</c:v>
                </c:pt>
                <c:pt idx="32">
                  <c:v>3.4055573333333333</c:v>
                </c:pt>
                <c:pt idx="33">
                  <c:v>3.66919</c:v>
                </c:pt>
                <c:pt idx="34">
                  <c:v>3.66919</c:v>
                </c:pt>
                <c:pt idx="35">
                  <c:v>3.66919</c:v>
                </c:pt>
                <c:pt idx="36">
                  <c:v>4.3342796666666663</c:v>
                </c:pt>
                <c:pt idx="37">
                  <c:v>4.3342796666666663</c:v>
                </c:pt>
                <c:pt idx="38">
                  <c:v>4.3342796666666663</c:v>
                </c:pt>
                <c:pt idx="39">
                  <c:v>4.4683946666666667</c:v>
                </c:pt>
                <c:pt idx="40">
                  <c:v>4.4683946666666667</c:v>
                </c:pt>
                <c:pt idx="41">
                  <c:v>4.4683946666666667</c:v>
                </c:pt>
                <c:pt idx="42">
                  <c:v>4.3791950000000002</c:v>
                </c:pt>
                <c:pt idx="43">
                  <c:v>4.3791950000000002</c:v>
                </c:pt>
                <c:pt idx="44">
                  <c:v>4.3791950000000002</c:v>
                </c:pt>
                <c:pt idx="45">
                  <c:v>4.2038116666666667</c:v>
                </c:pt>
                <c:pt idx="46">
                  <c:v>4.2038116666666667</c:v>
                </c:pt>
                <c:pt idx="47">
                  <c:v>4.2038116666666667</c:v>
                </c:pt>
                <c:pt idx="48">
                  <c:v>4.4800000000000004</c:v>
                </c:pt>
                <c:pt idx="49">
                  <c:v>4.4800000000000004</c:v>
                </c:pt>
                <c:pt idx="50">
                  <c:v>4.4875750000000005</c:v>
                </c:pt>
                <c:pt idx="51">
                  <c:v>4.2699999999999996</c:v>
                </c:pt>
                <c:pt idx="52">
                  <c:v>4.2699999999999996</c:v>
                </c:pt>
                <c:pt idx="53">
                  <c:v>4.2725820000000008</c:v>
                </c:pt>
                <c:pt idx="54">
                  <c:v>4.51</c:v>
                </c:pt>
                <c:pt idx="55">
                  <c:v>4.51</c:v>
                </c:pt>
                <c:pt idx="56">
                  <c:v>4.5126000000000008</c:v>
                </c:pt>
                <c:pt idx="57">
                  <c:v>4.5</c:v>
                </c:pt>
                <c:pt idx="58">
                  <c:v>4.5</c:v>
                </c:pt>
                <c:pt idx="59">
                  <c:v>4.5007463333333337</c:v>
                </c:pt>
                <c:pt idx="60">
                  <c:v>4.38</c:v>
                </c:pt>
                <c:pt idx="61">
                  <c:v>4.38</c:v>
                </c:pt>
                <c:pt idx="62">
                  <c:v>4.3830326666666659</c:v>
                </c:pt>
                <c:pt idx="63">
                  <c:v>4.37</c:v>
                </c:pt>
                <c:pt idx="64">
                  <c:v>4.37</c:v>
                </c:pt>
                <c:pt idx="65">
                  <c:v>4.3669289999999998</c:v>
                </c:pt>
                <c:pt idx="66">
                  <c:v>3.94</c:v>
                </c:pt>
                <c:pt idx="67">
                  <c:v>3.94</c:v>
                </c:pt>
                <c:pt idx="68">
                  <c:v>3.9390526666666665</c:v>
                </c:pt>
                <c:pt idx="69">
                  <c:v>4.34</c:v>
                </c:pt>
                <c:pt idx="70">
                  <c:v>4.34</c:v>
                </c:pt>
                <c:pt idx="71">
                  <c:v>4.3386719999999999</c:v>
                </c:pt>
              </c:numCache>
            </c:numRef>
          </c:val>
          <c:smooth val="0"/>
        </c:ser>
        <c:ser>
          <c:idx val="1"/>
          <c:order val="4"/>
          <c:tx>
            <c:strRef>
              <c:f>'[1]Monthly Averages'!$AC$5</c:f>
              <c:strCache>
                <c:ptCount val="1"/>
                <c:pt idx="0">
                  <c:v>East Coast domgas</c:v>
                </c:pt>
              </c:strCache>
            </c:strRef>
          </c:tx>
          <c:spPr>
            <a:ln w="25400">
              <a:solidFill>
                <a:srgbClr val="FF00FF"/>
              </a:solidFill>
              <a:prstDash val="solid"/>
            </a:ln>
          </c:spPr>
          <c:marker>
            <c:symbol val="none"/>
          </c:marker>
          <c:cat>
            <c:numRef>
              <c:f>'[1]Gigajoule Data'!$A$318:$A$389</c:f>
              <c:numCache>
                <c:formatCode>General</c:formatCode>
                <c:ptCount val="7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numCache>
            </c:numRef>
          </c:cat>
          <c:val>
            <c:numRef>
              <c:f>'[1]Gigajoule Data'!$AC$318:$AC$386</c:f>
              <c:numCache>
                <c:formatCode>General</c:formatCode>
                <c:ptCount val="69"/>
                <c:pt idx="0">
                  <c:v>3.29</c:v>
                </c:pt>
                <c:pt idx="1">
                  <c:v>3.29</c:v>
                </c:pt>
                <c:pt idx="2">
                  <c:v>3.288538</c:v>
                </c:pt>
                <c:pt idx="3">
                  <c:v>3.36</c:v>
                </c:pt>
                <c:pt idx="4">
                  <c:v>3.36</c:v>
                </c:pt>
                <c:pt idx="5">
                  <c:v>3.3641716666666666</c:v>
                </c:pt>
                <c:pt idx="6">
                  <c:v>3.73</c:v>
                </c:pt>
                <c:pt idx="7">
                  <c:v>3.73</c:v>
                </c:pt>
                <c:pt idx="8">
                  <c:v>3.7266981666666674</c:v>
                </c:pt>
                <c:pt idx="9">
                  <c:v>2.75</c:v>
                </c:pt>
                <c:pt idx="10">
                  <c:v>2.75</c:v>
                </c:pt>
                <c:pt idx="11">
                  <c:v>2.7508845000000002</c:v>
                </c:pt>
                <c:pt idx="12">
                  <c:v>2.58</c:v>
                </c:pt>
                <c:pt idx="13">
                  <c:v>2.58</c:v>
                </c:pt>
                <c:pt idx="14">
                  <c:v>2.5817119999999996</c:v>
                </c:pt>
                <c:pt idx="15">
                  <c:v>2.8</c:v>
                </c:pt>
                <c:pt idx="16">
                  <c:v>2.8</c:v>
                </c:pt>
                <c:pt idx="17">
                  <c:v>2.8014613333333331</c:v>
                </c:pt>
                <c:pt idx="18">
                  <c:v>3.19</c:v>
                </c:pt>
                <c:pt idx="19">
                  <c:v>3.19</c:v>
                </c:pt>
                <c:pt idx="20">
                  <c:v>3.1911974999999999</c:v>
                </c:pt>
                <c:pt idx="21">
                  <c:v>3.41</c:v>
                </c:pt>
                <c:pt idx="22">
                  <c:v>3.41</c:v>
                </c:pt>
                <c:pt idx="23">
                  <c:v>3.4073258333333332</c:v>
                </c:pt>
                <c:pt idx="24">
                  <c:v>3.56</c:v>
                </c:pt>
                <c:pt idx="25">
                  <c:v>3.56</c:v>
                </c:pt>
                <c:pt idx="26">
                  <c:v>3.5569776666666666</c:v>
                </c:pt>
                <c:pt idx="27">
                  <c:v>3.61</c:v>
                </c:pt>
                <c:pt idx="28">
                  <c:v>3.61</c:v>
                </c:pt>
                <c:pt idx="29">
                  <c:v>3.6054210000000002</c:v>
                </c:pt>
                <c:pt idx="30">
                  <c:v>3.61</c:v>
                </c:pt>
                <c:pt idx="31">
                  <c:v>3.61</c:v>
                </c:pt>
                <c:pt idx="32">
                  <c:v>3.6093473333333339</c:v>
                </c:pt>
                <c:pt idx="33">
                  <c:v>3.87</c:v>
                </c:pt>
                <c:pt idx="34">
                  <c:v>3.87</c:v>
                </c:pt>
                <c:pt idx="35">
                  <c:v>3.8669899999999999</c:v>
                </c:pt>
                <c:pt idx="36">
                  <c:v>4.07</c:v>
                </c:pt>
                <c:pt idx="37">
                  <c:v>4.07</c:v>
                </c:pt>
                <c:pt idx="38">
                  <c:v>4.0728150000000003</c:v>
                </c:pt>
                <c:pt idx="39">
                  <c:v>4.37</c:v>
                </c:pt>
                <c:pt idx="40">
                  <c:v>4.37</c:v>
                </c:pt>
                <c:pt idx="41">
                  <c:v>4.3682773333333342</c:v>
                </c:pt>
                <c:pt idx="42">
                  <c:v>4.42</c:v>
                </c:pt>
                <c:pt idx="43">
                  <c:v>4.42</c:v>
                </c:pt>
                <c:pt idx="44">
                  <c:v>4.4212016666666667</c:v>
                </c:pt>
                <c:pt idx="45">
                  <c:v>4.76</c:v>
                </c:pt>
                <c:pt idx="46">
                  <c:v>4.76</c:v>
                </c:pt>
                <c:pt idx="47">
                  <c:v>4.7609433333333326</c:v>
                </c:pt>
                <c:pt idx="48">
                  <c:v>4.76</c:v>
                </c:pt>
                <c:pt idx="49">
                  <c:v>4.76</c:v>
                </c:pt>
                <c:pt idx="50">
                  <c:v>4.7621089999999997</c:v>
                </c:pt>
                <c:pt idx="51">
                  <c:v>4.3600000000000003</c:v>
                </c:pt>
                <c:pt idx="52">
                  <c:v>4.3600000000000003</c:v>
                </c:pt>
                <c:pt idx="53">
                  <c:v>4.3584376666666662</c:v>
                </c:pt>
                <c:pt idx="54">
                  <c:v>4.91</c:v>
                </c:pt>
                <c:pt idx="55">
                  <c:v>4.91</c:v>
                </c:pt>
                <c:pt idx="56">
                  <c:v>4.9059000000000008</c:v>
                </c:pt>
                <c:pt idx="57">
                  <c:v>4.67</c:v>
                </c:pt>
                <c:pt idx="58">
                  <c:v>4.67</c:v>
                </c:pt>
                <c:pt idx="59">
                  <c:v>4.6670556666666672</c:v>
                </c:pt>
                <c:pt idx="60">
                  <c:v>4.93</c:v>
                </c:pt>
                <c:pt idx="61">
                  <c:v>4.93</c:v>
                </c:pt>
                <c:pt idx="62">
                  <c:v>4.9283151666666658</c:v>
                </c:pt>
                <c:pt idx="63">
                  <c:v>4.78</c:v>
                </c:pt>
                <c:pt idx="64">
                  <c:v>4.78</c:v>
                </c:pt>
                <c:pt idx="65">
                  <c:v>4.7828270000000002</c:v>
                </c:pt>
                <c:pt idx="66">
                  <c:v>4.68</c:v>
                </c:pt>
                <c:pt idx="67">
                  <c:v>4.68</c:v>
                </c:pt>
                <c:pt idx="68">
                  <c:v>4.6839083333333331</c:v>
                </c:pt>
              </c:numCache>
            </c:numRef>
          </c:val>
          <c:smooth val="0"/>
        </c:ser>
        <c:dLbls>
          <c:showLegendKey val="0"/>
          <c:showVal val="0"/>
          <c:showCatName val="0"/>
          <c:showSerName val="0"/>
          <c:showPercent val="0"/>
          <c:showBubbleSize val="0"/>
        </c:dLbls>
        <c:marker val="1"/>
        <c:smooth val="0"/>
        <c:axId val="49517312"/>
        <c:axId val="49518848"/>
      </c:lineChart>
      <c:dateAx>
        <c:axId val="49517312"/>
        <c:scaling>
          <c:orientation val="minMax"/>
          <c:max val="41639"/>
          <c:min val="39447"/>
        </c:scaling>
        <c:delete val="0"/>
        <c:axPos val="b"/>
        <c:numFmt formatCode="mmm\-yy"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9518848"/>
        <c:crossesAt val="0"/>
        <c:auto val="1"/>
        <c:lblOffset val="100"/>
        <c:baseTimeUnit val="months"/>
        <c:majorUnit val="6"/>
        <c:majorTimeUnit val="months"/>
        <c:minorUnit val="2"/>
        <c:minorTimeUnit val="months"/>
      </c:dateAx>
      <c:valAx>
        <c:axId val="49518848"/>
        <c:scaling>
          <c:orientation val="minMax"/>
          <c:max val="21"/>
          <c:min val="0"/>
        </c:scaling>
        <c:delete val="0"/>
        <c:axPos val="l"/>
        <c:majorGridlines>
          <c:spPr>
            <a:ln w="3175">
              <a:solidFill>
                <a:srgbClr val="3333CC"/>
              </a:solidFill>
              <a:prstDash val="solid"/>
            </a:ln>
          </c:spPr>
        </c:majorGridlines>
        <c:title>
          <c:tx>
            <c:rich>
              <a:bodyPr rot="0" vert="horz"/>
              <a:lstStyle/>
              <a:p>
                <a:pPr algn="ctr">
                  <a:defRPr sz="950" b="1" i="0" u="none" strike="noStrike" baseline="0">
                    <a:solidFill>
                      <a:srgbClr val="000000"/>
                    </a:solidFill>
                    <a:latin typeface="Arial"/>
                    <a:ea typeface="Arial"/>
                    <a:cs typeface="Arial"/>
                  </a:defRPr>
                </a:pPr>
                <a:r>
                  <a:rPr lang="en-AU"/>
                  <a:t>US$/Gj</a:t>
                </a:r>
              </a:p>
            </c:rich>
          </c:tx>
          <c:layout>
            <c:manualLayout>
              <c:xMode val="edge"/>
              <c:yMode val="edge"/>
              <c:x val="1.0596047048414959E-2"/>
              <c:y val="7.6923244902406929E-2"/>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9517312"/>
        <c:crossesAt val="1265"/>
        <c:crossBetween val="between"/>
        <c:majorUnit val="3"/>
      </c:valAx>
      <c:spPr>
        <a:gradFill rotWithShape="0">
          <a:gsLst>
            <a:gs pos="0">
              <a:srgbClr val="5E9EFF"/>
            </a:gs>
            <a:gs pos="39999">
              <a:srgbClr val="85C2FF"/>
            </a:gs>
            <a:gs pos="70000">
              <a:srgbClr val="C4D6EB"/>
            </a:gs>
            <a:gs pos="100000">
              <a:srgbClr val="FFEBFA"/>
            </a:gs>
          </a:gsLst>
          <a:path path="rect">
            <a:fillToRect t="100000" r="100000"/>
          </a:path>
        </a:gradFill>
        <a:ln w="25400">
          <a:noFill/>
        </a:ln>
      </c:spPr>
    </c:plotArea>
    <c:legend>
      <c:legendPos val="b"/>
      <c:layout>
        <c:manualLayout>
          <c:xMode val="edge"/>
          <c:yMode val="edge"/>
          <c:x val="0.12273748066259929"/>
          <c:y val="0.8612859676136404"/>
          <c:w val="0.78013396393955126"/>
          <c:h val="4.4722816803726501E-2"/>
        </c:manualLayout>
      </c:layout>
      <c:overlay val="0"/>
      <c:spPr>
        <a:solidFill>
          <a:srgbClr val="FFFFFF"/>
        </a:solidFill>
        <a:ln w="25400">
          <a:noFill/>
        </a:ln>
      </c:spPr>
      <c:txPr>
        <a:bodyPr/>
        <a:lstStyle/>
        <a:p>
          <a:pPr>
            <a:defRPr sz="8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988" r="0.75000000000000988"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AU"/>
              <a:t>TAPIS CRUDE OIL PRICE  US$/bbl</a:t>
            </a:r>
          </a:p>
        </c:rich>
      </c:tx>
      <c:layout>
        <c:manualLayout>
          <c:xMode val="edge"/>
          <c:yMode val="edge"/>
          <c:x val="0.1949320296951185"/>
          <c:y val="6.944448792807488E-2"/>
        </c:manualLayout>
      </c:layout>
      <c:overlay val="0"/>
      <c:spPr>
        <a:noFill/>
        <a:ln w="25400">
          <a:noFill/>
        </a:ln>
      </c:spPr>
    </c:title>
    <c:autoTitleDeleted val="0"/>
    <c:plotArea>
      <c:layout>
        <c:manualLayout>
          <c:layoutTarget val="inner"/>
          <c:xMode val="edge"/>
          <c:yMode val="edge"/>
          <c:x val="0.10136471537812849"/>
          <c:y val="0.22619075011086859"/>
          <c:w val="0.78362722273091567"/>
          <c:h val="0.59127055730735756"/>
        </c:manualLayout>
      </c:layout>
      <c:lineChart>
        <c:grouping val="stacked"/>
        <c:varyColors val="0"/>
        <c:ser>
          <c:idx val="0"/>
          <c:order val="0"/>
          <c:spPr>
            <a:ln w="12700">
              <a:solidFill>
                <a:srgbClr val="000080"/>
              </a:solidFill>
              <a:prstDash val="solid"/>
            </a:ln>
          </c:spPr>
          <c:marker>
            <c:symbol val="none"/>
          </c:marker>
          <c:cat>
            <c:numRef>
              <c:f>'Tapis Oil Price'!$K$48:$K$72</c:f>
              <c:numCache>
                <c:formatCode>mmm\-yy</c:formatCode>
                <c:ptCount val="25"/>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pt idx="12">
                  <c:v>41791</c:v>
                </c:pt>
                <c:pt idx="13">
                  <c:v>41821</c:v>
                </c:pt>
                <c:pt idx="14">
                  <c:v>41852</c:v>
                </c:pt>
                <c:pt idx="15">
                  <c:v>41883</c:v>
                </c:pt>
                <c:pt idx="16">
                  <c:v>41913</c:v>
                </c:pt>
                <c:pt idx="17">
                  <c:v>41944</c:v>
                </c:pt>
                <c:pt idx="18">
                  <c:v>41974</c:v>
                </c:pt>
                <c:pt idx="19">
                  <c:v>42005</c:v>
                </c:pt>
                <c:pt idx="20">
                  <c:v>42036</c:v>
                </c:pt>
                <c:pt idx="21">
                  <c:v>42064</c:v>
                </c:pt>
                <c:pt idx="22">
                  <c:v>42095</c:v>
                </c:pt>
                <c:pt idx="23">
                  <c:v>42125</c:v>
                </c:pt>
                <c:pt idx="24">
                  <c:v>42156</c:v>
                </c:pt>
              </c:numCache>
            </c:numRef>
          </c:cat>
          <c:val>
            <c:numRef>
              <c:f>'Tapis Oil Price'!$L$48:$L$72</c:f>
              <c:numCache>
                <c:formatCode>_(* #,##0.00_);_(* \(#,##0.00\);_(* "-"??_);_(@_)</c:formatCode>
                <c:ptCount val="25"/>
                <c:pt idx="0">
                  <c:v>109.77</c:v>
                </c:pt>
                <c:pt idx="1">
                  <c:v>113.19</c:v>
                </c:pt>
                <c:pt idx="2">
                  <c:v>116.61</c:v>
                </c:pt>
                <c:pt idx="3">
                  <c:v>118.25</c:v>
                </c:pt>
                <c:pt idx="4">
                  <c:v>116.47</c:v>
                </c:pt>
                <c:pt idx="5">
                  <c:v>115.35</c:v>
                </c:pt>
                <c:pt idx="6">
                  <c:v>119.81</c:v>
                </c:pt>
                <c:pt idx="7">
                  <c:v>114.98</c:v>
                </c:pt>
                <c:pt idx="8">
                  <c:v>114.41</c:v>
                </c:pt>
                <c:pt idx="9">
                  <c:v>113.4</c:v>
                </c:pt>
                <c:pt idx="10">
                  <c:v>114.13</c:v>
                </c:pt>
                <c:pt idx="11">
                  <c:v>114.44</c:v>
                </c:pt>
                <c:pt idx="12">
                  <c:v>116.42</c:v>
                </c:pt>
                <c:pt idx="13">
                  <c:v>110.75</c:v>
                </c:pt>
                <c:pt idx="14">
                  <c:v>106.03</c:v>
                </c:pt>
                <c:pt idx="15">
                  <c:v>101.96</c:v>
                </c:pt>
                <c:pt idx="16">
                  <c:v>90.95</c:v>
                </c:pt>
                <c:pt idx="17">
                  <c:v>82.27</c:v>
                </c:pt>
                <c:pt idx="18">
                  <c:v>66.069999999999993</c:v>
                </c:pt>
                <c:pt idx="19">
                  <c:v>50.28</c:v>
                </c:pt>
                <c:pt idx="20">
                  <c:v>59.79</c:v>
                </c:pt>
                <c:pt idx="21">
                  <c:v>58.28</c:v>
                </c:pt>
                <c:pt idx="22">
                  <c:v>61.74</c:v>
                </c:pt>
                <c:pt idx="23">
                  <c:v>67.25</c:v>
                </c:pt>
                <c:pt idx="24">
                  <c:v>64.989999999999995</c:v>
                </c:pt>
              </c:numCache>
            </c:numRef>
          </c:val>
          <c:smooth val="0"/>
        </c:ser>
        <c:dLbls>
          <c:showLegendKey val="0"/>
          <c:showVal val="0"/>
          <c:showCatName val="0"/>
          <c:showSerName val="0"/>
          <c:showPercent val="0"/>
          <c:showBubbleSize val="0"/>
        </c:dLbls>
        <c:marker val="1"/>
        <c:smooth val="0"/>
        <c:axId val="49552384"/>
        <c:axId val="50467584"/>
      </c:lineChart>
      <c:dateAx>
        <c:axId val="49552384"/>
        <c:scaling>
          <c:orientation val="minMax"/>
          <c:max val="42185"/>
          <c:min val="41455"/>
        </c:scaling>
        <c:delete val="0"/>
        <c:axPos val="b"/>
        <c:numFmt formatCode="mmm\-yy"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50467584"/>
        <c:crossesAt val="25"/>
        <c:auto val="1"/>
        <c:lblOffset val="100"/>
        <c:baseTimeUnit val="months"/>
        <c:majorUnit val="6"/>
        <c:majorTimeUnit val="months"/>
        <c:minorUnit val="3"/>
        <c:minorTimeUnit val="months"/>
      </c:dateAx>
      <c:valAx>
        <c:axId val="50467584"/>
        <c:scaling>
          <c:orientation val="minMax"/>
          <c:max val="130"/>
          <c:min val="50"/>
        </c:scaling>
        <c:delete val="0"/>
        <c:axPos val="l"/>
        <c:majorGridlines>
          <c:spPr>
            <a:ln cmpd="sng">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en-AU"/>
                  <a:t>US$/bbl</a:t>
                </a:r>
              </a:p>
            </c:rich>
          </c:tx>
          <c:layout>
            <c:manualLayout>
              <c:xMode val="edge"/>
              <c:yMode val="edge"/>
              <c:x val="1.364522417153996E-2"/>
              <c:y val="0.14087313390001197"/>
            </c:manualLayout>
          </c:layout>
          <c:overlay val="0"/>
          <c:spPr>
            <a:noFill/>
            <a:ln w="25400">
              <a:noFill/>
            </a:ln>
          </c:spPr>
        </c:title>
        <c:numFmt formatCode="0" sourceLinked="0"/>
        <c:majorTickMark val="out"/>
        <c:minorTickMark val="none"/>
        <c:tickLblPos val="nextTo"/>
        <c:spPr>
          <a:ln w="3175">
            <a:solidFill>
              <a:srgbClr val="000000"/>
            </a:solidFill>
            <a:prstDash val="sysDash"/>
          </a:ln>
        </c:spPr>
        <c:txPr>
          <a:bodyPr rot="0" vert="horz"/>
          <a:lstStyle/>
          <a:p>
            <a:pPr>
              <a:defRPr sz="800" b="0" i="0" u="none" strike="noStrike" baseline="0">
                <a:solidFill>
                  <a:srgbClr val="000000"/>
                </a:solidFill>
                <a:latin typeface="Arial"/>
                <a:ea typeface="Arial"/>
                <a:cs typeface="Arial"/>
              </a:defRPr>
            </a:pPr>
            <a:endParaRPr lang="en-US"/>
          </a:p>
        </c:txPr>
        <c:crossAx val="49552384"/>
        <c:crossesAt val="1278"/>
        <c:crossBetween val="midCat"/>
        <c:majorUnit val="10"/>
        <c:minorUnit val="2"/>
      </c:valAx>
      <c:spPr>
        <a:noFill/>
        <a:ln w="25400">
          <a:noFill/>
        </a:ln>
      </c:spPr>
    </c:plotArea>
    <c:plotVisOnly val="1"/>
    <c:dispBlanksAs val="zero"/>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2.74" l="1.81" r="2.02" t="2.63" header="0.5" footer="0.5"/>
    <c:pageSetup paperSize="9" orientation="portrait"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en-AU" sz="1200" b="1" i="0" u="none" strike="noStrike" baseline="0">
                <a:solidFill>
                  <a:srgbClr val="000000"/>
                </a:solidFill>
                <a:latin typeface="Arial"/>
                <a:cs typeface="Arial"/>
              </a:rPr>
              <a:t>PETROLEUM EXPORTS </a:t>
            </a:r>
          </a:p>
          <a:p>
            <a:pPr>
              <a:defRPr sz="1150" b="0" i="0" u="none" strike="noStrike" baseline="0">
                <a:solidFill>
                  <a:srgbClr val="000000"/>
                </a:solidFill>
                <a:latin typeface="Arial"/>
                <a:ea typeface="Arial"/>
                <a:cs typeface="Arial"/>
              </a:defRPr>
            </a:pPr>
            <a:r>
              <a:rPr lang="en-AU" sz="1150" b="1" i="0" u="none" strike="noStrike" baseline="0">
                <a:solidFill>
                  <a:srgbClr val="000000"/>
                </a:solidFill>
                <a:latin typeface="Arial"/>
                <a:cs typeface="Arial"/>
              </a:rPr>
              <a:t>TOTAL VALUE</a:t>
            </a:r>
            <a:r>
              <a:rPr lang="en-AU" sz="1200" b="1" i="0" u="none" strike="noStrike" baseline="0">
                <a:solidFill>
                  <a:srgbClr val="000000"/>
                </a:solidFill>
                <a:latin typeface="Arial"/>
                <a:cs typeface="Arial"/>
              </a:rPr>
              <a:t>  $20.2 billion</a:t>
            </a:r>
          </a:p>
        </c:rich>
      </c:tx>
      <c:layout>
        <c:manualLayout>
          <c:xMode val="edge"/>
          <c:yMode val="edge"/>
          <c:x val="0.2703706133955488"/>
          <c:y val="3.3613456450473811E-2"/>
        </c:manualLayout>
      </c:layout>
      <c:overlay val="0"/>
      <c:spPr>
        <a:noFill/>
        <a:ln w="25400">
          <a:noFill/>
        </a:ln>
      </c:spPr>
    </c:title>
    <c:autoTitleDeleted val="0"/>
    <c:plotArea>
      <c:layout>
        <c:manualLayout>
          <c:layoutTarget val="inner"/>
          <c:xMode val="edge"/>
          <c:yMode val="edge"/>
          <c:x val="0.24444455496082701"/>
          <c:y val="0.27521071923429996"/>
          <c:w val="0.48888910992165446"/>
          <c:h val="0.554623128838589"/>
        </c:manualLayout>
      </c:layout>
      <c:pieChart>
        <c:varyColors val="1"/>
        <c:ser>
          <c:idx val="0"/>
          <c:order val="0"/>
          <c:spPr>
            <a:solidFill>
              <a:srgbClr val="8080FF"/>
            </a:solidFill>
            <a:ln w="25400">
              <a:noFill/>
            </a:ln>
          </c:spPr>
          <c:dPt>
            <c:idx val="0"/>
            <c:bubble3D val="0"/>
            <c:spPr>
              <a:solidFill>
                <a:srgbClr val="FF0000"/>
              </a:solidFill>
              <a:ln w="25400">
                <a:noFill/>
              </a:ln>
            </c:spPr>
          </c:dPt>
          <c:dPt>
            <c:idx val="1"/>
            <c:bubble3D val="0"/>
            <c:spPr>
              <a:solidFill>
                <a:srgbClr val="802060"/>
              </a:solidFill>
              <a:ln w="25400">
                <a:noFill/>
              </a:ln>
            </c:spPr>
          </c:dPt>
          <c:dPt>
            <c:idx val="2"/>
            <c:bubble3D val="0"/>
            <c:spPr>
              <a:solidFill>
                <a:srgbClr val="FFFF00"/>
              </a:solidFill>
              <a:ln w="25400">
                <a:noFill/>
              </a:ln>
            </c:spPr>
          </c:dPt>
          <c:dPt>
            <c:idx val="3"/>
            <c:bubble3D val="0"/>
            <c:spPr>
              <a:solidFill>
                <a:srgbClr val="FF00FF"/>
              </a:solidFill>
              <a:ln w="25400">
                <a:noFill/>
              </a:ln>
            </c:spPr>
          </c:dPt>
          <c:dPt>
            <c:idx val="4"/>
            <c:bubble3D val="0"/>
            <c:spPr>
              <a:solidFill>
                <a:srgbClr val="00FFFF"/>
              </a:solidFill>
              <a:ln w="25400">
                <a:noFill/>
              </a:ln>
            </c:spPr>
          </c:dPt>
          <c:dPt>
            <c:idx val="5"/>
            <c:bubble3D val="0"/>
            <c:spPr>
              <a:solidFill>
                <a:srgbClr val="FF8080"/>
              </a:solidFill>
              <a:ln w="25400">
                <a:noFill/>
              </a:ln>
            </c:spPr>
          </c:dPt>
          <c:dPt>
            <c:idx val="6"/>
            <c:bubble3D val="0"/>
            <c:spPr>
              <a:solidFill>
                <a:srgbClr val="0080C0"/>
              </a:solidFill>
              <a:ln w="25400">
                <a:noFill/>
              </a:ln>
            </c:spPr>
          </c:dPt>
          <c:dPt>
            <c:idx val="7"/>
            <c:bubble3D val="0"/>
            <c:spPr>
              <a:solidFill>
                <a:srgbClr val="00B050"/>
              </a:solidFill>
              <a:ln w="25400">
                <a:noFill/>
              </a:ln>
            </c:spPr>
          </c:dPt>
          <c:dPt>
            <c:idx val="8"/>
            <c:bubble3D val="0"/>
            <c:spPr>
              <a:solidFill>
                <a:srgbClr val="000080"/>
              </a:solidFill>
              <a:ln w="25400">
                <a:noFill/>
              </a:ln>
            </c:spPr>
          </c:dPt>
          <c:dPt>
            <c:idx val="9"/>
            <c:bubble3D val="0"/>
            <c:spPr>
              <a:solidFill>
                <a:schemeClr val="accent6">
                  <a:lumMod val="75000"/>
                </a:schemeClr>
              </a:solidFill>
              <a:ln w="25400">
                <a:noFill/>
              </a:ln>
            </c:spPr>
          </c:dPt>
          <c:dLbls>
            <c:dLbl>
              <c:idx val="0"/>
              <c:layout>
                <c:manualLayout>
                  <c:x val="1.342692339492154E-2"/>
                  <c:y val="-3.4809497967500491E-2"/>
                </c:manualLayout>
              </c:layout>
              <c:dLblPos val="bestFit"/>
              <c:showLegendKey val="0"/>
              <c:showVal val="0"/>
              <c:showCatName val="1"/>
              <c:showSerName val="0"/>
              <c:showPercent val="1"/>
              <c:showBubbleSize val="0"/>
            </c:dLbl>
            <c:dLbl>
              <c:idx val="1"/>
              <c:layout>
                <c:manualLayout>
                  <c:x val="2.7396253862563523E-2"/>
                  <c:y val="1.1676991868553744E-2"/>
                </c:manualLayout>
              </c:layout>
              <c:dLblPos val="bestFit"/>
              <c:showLegendKey val="0"/>
              <c:showVal val="0"/>
              <c:showCatName val="1"/>
              <c:showSerName val="0"/>
              <c:showPercent val="1"/>
              <c:showBubbleSize val="0"/>
            </c:dLbl>
            <c:dLbl>
              <c:idx val="2"/>
              <c:layout>
                <c:manualLayout>
                  <c:x val="-4.7944359558898905E-2"/>
                  <c:y val="-3.0052773254089508E-2"/>
                </c:manualLayout>
              </c:layout>
              <c:dLblPos val="bestFit"/>
              <c:showLegendKey val="0"/>
              <c:showVal val="0"/>
              <c:showCatName val="1"/>
              <c:showSerName val="0"/>
              <c:showPercent val="1"/>
              <c:showBubbleSize val="0"/>
            </c:dLbl>
            <c:dLbl>
              <c:idx val="3"/>
              <c:layout>
                <c:manualLayout>
                  <c:x val="1.643072281804827E-2"/>
                  <c:y val="-3.0026285834985978E-3"/>
                </c:manualLayout>
              </c:layout>
              <c:dLblPos val="bestFit"/>
              <c:showLegendKey val="0"/>
              <c:showVal val="0"/>
              <c:showCatName val="1"/>
              <c:showSerName val="0"/>
              <c:showPercent val="1"/>
              <c:showBubbleSize val="0"/>
            </c:dLbl>
            <c:dLbl>
              <c:idx val="4"/>
              <c:layout>
                <c:manualLayout>
                  <c:x val="-3.1179935120833817E-3"/>
                  <c:y val="1.2041948990498227E-2"/>
                </c:manualLayout>
              </c:layout>
              <c:dLblPos val="bestFit"/>
              <c:showLegendKey val="0"/>
              <c:showVal val="0"/>
              <c:showCatName val="1"/>
              <c:showSerName val="0"/>
              <c:showPercent val="1"/>
              <c:showBubbleSize val="0"/>
            </c:dLbl>
            <c:dLbl>
              <c:idx val="5"/>
              <c:layout>
                <c:manualLayout>
                  <c:x val="-4.2035279870436381E-3"/>
                  <c:y val="-1.4285860561318003E-2"/>
                </c:manualLayout>
              </c:layout>
              <c:dLblPos val="bestFit"/>
              <c:showLegendKey val="0"/>
              <c:showVal val="0"/>
              <c:showCatName val="1"/>
              <c:showSerName val="0"/>
              <c:showPercent val="1"/>
              <c:showBubbleSize val="0"/>
            </c:dLbl>
            <c:dLbl>
              <c:idx val="6"/>
              <c:layout>
                <c:manualLayout>
                  <c:x val="-2.4327255572361681E-2"/>
                  <c:y val="-1.7993508288707133E-2"/>
                </c:manualLayout>
              </c:layout>
              <c:dLblPos val="bestFit"/>
              <c:showLegendKey val="0"/>
              <c:showVal val="0"/>
              <c:showCatName val="1"/>
              <c:showSerName val="0"/>
              <c:showPercent val="1"/>
              <c:showBubbleSize val="0"/>
            </c:dLbl>
            <c:dLbl>
              <c:idx val="7"/>
              <c:layout>
                <c:manualLayout>
                  <c:x val="-3.6451732137559457E-2"/>
                  <c:y val="-9.0031476451496052E-3"/>
                </c:manualLayout>
              </c:layout>
              <c:dLblPos val="bestFit"/>
              <c:showLegendKey val="0"/>
              <c:showVal val="0"/>
              <c:showCatName val="1"/>
              <c:showSerName val="0"/>
              <c:showPercent val="1"/>
              <c:showBubbleSize val="0"/>
            </c:dLbl>
            <c:dLbl>
              <c:idx val="8"/>
              <c:layout>
                <c:manualLayout>
                  <c:x val="-1.2285944954842334E-2"/>
                  <c:y val="-7.9712890245026602E-4"/>
                </c:manualLayout>
              </c:layout>
              <c:dLblPos val="bestFit"/>
              <c:showLegendKey val="0"/>
              <c:showVal val="0"/>
              <c:showCatName val="1"/>
              <c:showSerName val="0"/>
              <c:showPercent val="1"/>
              <c:showBubbleSize val="0"/>
            </c:dLbl>
            <c:dLbl>
              <c:idx val="9"/>
              <c:layout>
                <c:manualLayout>
                  <c:x val="1.8492021418879161E-2"/>
                  <c:y val="-7.9340759553250123E-3"/>
                </c:manualLayout>
              </c:layout>
              <c:dLblPos val="bestFit"/>
              <c:showLegendKey val="0"/>
              <c:showVal val="0"/>
              <c:showCatName val="1"/>
              <c:showSerName val="0"/>
              <c:showPercent val="1"/>
              <c:showBubbleSize val="0"/>
            </c:dLbl>
            <c:dLbl>
              <c:idx val="10"/>
              <c:layout>
                <c:manualLayout>
                  <c:x val="4.4277112828469016E-2"/>
                  <c:y val="-1.3579735440915468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dLbls>
          <c:cat>
            <c:strRef>
              <c:f>Exports!$A$8:$A$16</c:f>
              <c:strCache>
                <c:ptCount val="9"/>
                <c:pt idx="0">
                  <c:v>Japan</c:v>
                </c:pt>
                <c:pt idx="1">
                  <c:v>Papua New Guinea</c:v>
                </c:pt>
                <c:pt idx="2">
                  <c:v>Thailand</c:v>
                </c:pt>
                <c:pt idx="3">
                  <c:v>South Korea</c:v>
                </c:pt>
                <c:pt idx="4">
                  <c:v>Singapore</c:v>
                </c:pt>
                <c:pt idx="5">
                  <c:v>Taiwan</c:v>
                </c:pt>
                <c:pt idx="6">
                  <c:v>China</c:v>
                </c:pt>
                <c:pt idx="7">
                  <c:v>Other</c:v>
                </c:pt>
                <c:pt idx="8">
                  <c:v>Malaysia</c:v>
                </c:pt>
              </c:strCache>
            </c:strRef>
          </c:cat>
          <c:val>
            <c:numRef>
              <c:f>Exports!$B$8:$B$16</c:f>
              <c:numCache>
                <c:formatCode>_-* #,##0_-;\-* #,##0_-;_-* "-"??_-;_-@_-</c:formatCode>
                <c:ptCount val="9"/>
                <c:pt idx="0">
                  <c:v>12573357911.219999</c:v>
                </c:pt>
                <c:pt idx="1">
                  <c:v>221747964.63999999</c:v>
                </c:pt>
                <c:pt idx="2">
                  <c:v>456661859.48000008</c:v>
                </c:pt>
                <c:pt idx="3">
                  <c:v>2271243377.98</c:v>
                </c:pt>
                <c:pt idx="4">
                  <c:v>1427427221.8299997</c:v>
                </c:pt>
                <c:pt idx="5">
                  <c:v>126956301.37</c:v>
                </c:pt>
                <c:pt idx="6">
                  <c:v>2095354672.4500003</c:v>
                </c:pt>
                <c:pt idx="7">
                  <c:v>376657182.25000381</c:v>
                </c:pt>
                <c:pt idx="8">
                  <c:v>684079538.56999993</c:v>
                </c:pt>
              </c:numCache>
            </c:numRef>
          </c:val>
        </c:ser>
        <c:ser>
          <c:idx val="1"/>
          <c:order val="1"/>
          <c:spPr>
            <a:solidFill>
              <a:srgbClr val="802060"/>
            </a:solidFill>
            <a:ln w="12700">
              <a:solidFill>
                <a:srgbClr val="000000"/>
              </a:solidFill>
              <a:prstDash val="solid"/>
            </a:ln>
          </c:spPr>
          <c:dPt>
            <c:idx val="0"/>
            <c:bubble3D val="0"/>
            <c:spPr>
              <a:solidFill>
                <a:srgbClr val="8080FF"/>
              </a:solidFill>
              <a:ln w="12700">
                <a:solidFill>
                  <a:srgbClr val="000000"/>
                </a:solidFill>
                <a:prstDash val="solid"/>
              </a:ln>
            </c:spPr>
          </c:dPt>
          <c:dPt>
            <c:idx val="2"/>
            <c:bubble3D val="0"/>
            <c:spPr>
              <a:solidFill>
                <a:srgbClr val="FFFFC0"/>
              </a:solidFill>
              <a:ln w="12700">
                <a:solidFill>
                  <a:srgbClr val="000000"/>
                </a:solidFill>
                <a:prstDash val="solid"/>
              </a:ln>
            </c:spPr>
          </c:dPt>
          <c:dPt>
            <c:idx val="3"/>
            <c:bubble3D val="0"/>
            <c:spPr>
              <a:solidFill>
                <a:srgbClr val="A0E0E0"/>
              </a:solidFill>
              <a:ln w="12700">
                <a:solidFill>
                  <a:srgbClr val="000000"/>
                </a:solidFill>
                <a:prstDash val="solid"/>
              </a:ln>
            </c:spPr>
          </c:dPt>
          <c:dPt>
            <c:idx val="4"/>
            <c:bubble3D val="0"/>
            <c:spPr>
              <a:solidFill>
                <a:srgbClr val="600080"/>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80C0"/>
              </a:solidFill>
              <a:ln w="12700">
                <a:solidFill>
                  <a:srgbClr val="000000"/>
                </a:solidFill>
                <a:prstDash val="solid"/>
              </a:ln>
            </c:spPr>
          </c:dPt>
          <c:dPt>
            <c:idx val="7"/>
            <c:bubble3D val="0"/>
            <c:spPr>
              <a:solidFill>
                <a:srgbClr val="C0C0FF"/>
              </a:solidFill>
              <a:ln w="12700">
                <a:solidFill>
                  <a:srgbClr val="000000"/>
                </a:solidFill>
                <a:prstDash val="solid"/>
              </a:ln>
            </c:spPr>
          </c:dPt>
          <c:dPt>
            <c:idx val="8"/>
            <c:bubble3D val="0"/>
            <c:spPr>
              <a:solidFill>
                <a:srgbClr val="000080"/>
              </a:solidFill>
              <a:ln w="12700">
                <a:solidFill>
                  <a:srgbClr val="000000"/>
                </a:solidFill>
                <a:prstDash val="solid"/>
              </a:ln>
            </c:spPr>
          </c:dPt>
          <c:cat>
            <c:strRef>
              <c:f>Exports!$A$8:$A$16</c:f>
              <c:strCache>
                <c:ptCount val="9"/>
                <c:pt idx="0">
                  <c:v>Japan</c:v>
                </c:pt>
                <c:pt idx="1">
                  <c:v>Papua New Guinea</c:v>
                </c:pt>
                <c:pt idx="2">
                  <c:v>Thailand</c:v>
                </c:pt>
                <c:pt idx="3">
                  <c:v>South Korea</c:v>
                </c:pt>
                <c:pt idx="4">
                  <c:v>Singapore</c:v>
                </c:pt>
                <c:pt idx="5">
                  <c:v>Taiwan</c:v>
                </c:pt>
                <c:pt idx="6">
                  <c:v>China</c:v>
                </c:pt>
                <c:pt idx="7">
                  <c:v>Other</c:v>
                </c:pt>
                <c:pt idx="8">
                  <c:v>Malaysia</c:v>
                </c:pt>
              </c:strCache>
            </c:strRef>
          </c:cat>
          <c:val>
            <c:numRef>
              <c:f>Exports!$C$8:$C$16</c:f>
              <c:numCache>
                <c:formatCode>0%</c:formatCode>
                <c:ptCount val="9"/>
                <c:pt idx="0">
                  <c:v>0.62141332900856017</c:v>
                </c:pt>
                <c:pt idx="1">
                  <c:v>1.0959454258822124E-2</c:v>
                </c:pt>
                <c:pt idx="2">
                  <c:v>2.2569608559180134E-2</c:v>
                </c:pt>
                <c:pt idx="3">
                  <c:v>0.11225170860997563</c:v>
                </c:pt>
                <c:pt idx="4">
                  <c:v>7.054776521101612E-2</c:v>
                </c:pt>
                <c:pt idx="5">
                  <c:v>6.2745639176106744E-3</c:v>
                </c:pt>
                <c:pt idx="6">
                  <c:v>0.10355875746596434</c:v>
                </c:pt>
                <c:pt idx="7">
                  <c:v>1.8615535735930378E-2</c:v>
                </c:pt>
                <c:pt idx="8">
                  <c:v>3.3809277232940561E-2</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horizontalDpi="-4"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AU"/>
              <a:t>CRUDE OIL AND CONDENSATE QUANTITY</a:t>
            </a:r>
          </a:p>
        </c:rich>
      </c:tx>
      <c:layout>
        <c:manualLayout>
          <c:xMode val="edge"/>
          <c:yMode val="edge"/>
          <c:x val="0.30694462671332751"/>
          <c:y val="9.0909090909091037E-2"/>
        </c:manualLayout>
      </c:layout>
      <c:overlay val="0"/>
      <c:spPr>
        <a:noFill/>
        <a:ln w="25400">
          <a:noFill/>
        </a:ln>
      </c:spPr>
    </c:title>
    <c:autoTitleDeleted val="0"/>
    <c:plotArea>
      <c:layout>
        <c:manualLayout>
          <c:layoutTarget val="inner"/>
          <c:xMode val="edge"/>
          <c:yMode val="edge"/>
          <c:x val="6.2500021192769761E-2"/>
          <c:y val="0.18983957219251341"/>
          <c:w val="0.92638920301283212"/>
          <c:h val="0.63903743315508132"/>
        </c:manualLayout>
      </c:layout>
      <c:barChart>
        <c:barDir val="col"/>
        <c:grouping val="stacked"/>
        <c:varyColors val="0"/>
        <c:ser>
          <c:idx val="1"/>
          <c:order val="0"/>
          <c:tx>
            <c:strRef>
              <c:f>'Oil &amp; Cond WA vs Australia'!$B$6</c:f>
              <c:strCache>
                <c:ptCount val="1"/>
                <c:pt idx="0">
                  <c:v>Western Australia</c:v>
                </c:pt>
              </c:strCache>
            </c:strRef>
          </c:tx>
          <c:spPr>
            <a:solidFill>
              <a:srgbClr val="8080FF"/>
            </a:solidFill>
            <a:ln w="25400">
              <a:noFill/>
            </a:ln>
          </c:spPr>
          <c:invertIfNegative val="0"/>
          <c:cat>
            <c:numRef>
              <c:f>'Oil &amp; Cond WA vs Australia'!$A$12:$A$57</c:f>
              <c:numCache>
                <c:formatCode>General</c:formatCode>
                <c:ptCount val="46"/>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numCache>
            </c:numRef>
          </c:cat>
          <c:val>
            <c:numRef>
              <c:f>'Oil &amp; Cond WA vs Australia'!$B$12:$B$57</c:f>
              <c:numCache>
                <c:formatCode>0.000</c:formatCode>
                <c:ptCount val="46"/>
                <c:pt idx="0">
                  <c:v>2.0883660000000002</c:v>
                </c:pt>
                <c:pt idx="1">
                  <c:v>2.6482829999999997</c:v>
                </c:pt>
                <c:pt idx="2">
                  <c:v>2.5990139999999999</c:v>
                </c:pt>
                <c:pt idx="3">
                  <c:v>2.454863</c:v>
                </c:pt>
                <c:pt idx="4">
                  <c:v>2.3218369999999999</c:v>
                </c:pt>
                <c:pt idx="5">
                  <c:v>2.1989830000000001</c:v>
                </c:pt>
                <c:pt idx="6">
                  <c:v>2.0499050000000003</c:v>
                </c:pt>
                <c:pt idx="7">
                  <c:v>1.776065</c:v>
                </c:pt>
                <c:pt idx="8">
                  <c:v>1.874762</c:v>
                </c:pt>
                <c:pt idx="9">
                  <c:v>1.822473</c:v>
                </c:pt>
                <c:pt idx="10">
                  <c:v>1.4239999999999999</c:v>
                </c:pt>
                <c:pt idx="11">
                  <c:v>1.6279999999999999</c:v>
                </c:pt>
                <c:pt idx="12">
                  <c:v>1.4419999999999999</c:v>
                </c:pt>
                <c:pt idx="13">
                  <c:v>1.2809999999999999</c:v>
                </c:pt>
                <c:pt idx="14">
                  <c:v>1.2649999999999999</c:v>
                </c:pt>
                <c:pt idx="15">
                  <c:v>1.3240000000000001</c:v>
                </c:pt>
                <c:pt idx="16">
                  <c:v>1.476</c:v>
                </c:pt>
                <c:pt idx="17">
                  <c:v>2.0299999999999998</c:v>
                </c:pt>
                <c:pt idx="18">
                  <c:v>2.6859999999999999</c:v>
                </c:pt>
                <c:pt idx="19">
                  <c:v>3.1869999999999998</c:v>
                </c:pt>
                <c:pt idx="20">
                  <c:v>3.867</c:v>
                </c:pt>
                <c:pt idx="21">
                  <c:v>6.92</c:v>
                </c:pt>
                <c:pt idx="22">
                  <c:v>7.0839999999999996</c:v>
                </c:pt>
                <c:pt idx="23">
                  <c:v>7.1070000000000002</c:v>
                </c:pt>
                <c:pt idx="24">
                  <c:v>6.1619999999999999</c:v>
                </c:pt>
                <c:pt idx="25">
                  <c:v>11.09408</c:v>
                </c:pt>
                <c:pt idx="26">
                  <c:v>12.51158</c:v>
                </c:pt>
                <c:pt idx="27">
                  <c:v>16.224634999999999</c:v>
                </c:pt>
                <c:pt idx="28">
                  <c:v>15.976610000000001</c:v>
                </c:pt>
                <c:pt idx="29">
                  <c:v>17.382999999999999</c:v>
                </c:pt>
                <c:pt idx="30">
                  <c:v>14.055</c:v>
                </c:pt>
                <c:pt idx="31">
                  <c:v>20.167999999999999</c:v>
                </c:pt>
                <c:pt idx="32">
                  <c:v>20.076322999999999</c:v>
                </c:pt>
                <c:pt idx="33">
                  <c:v>22.166976999999999</c:v>
                </c:pt>
                <c:pt idx="34">
                  <c:v>20.513076999999999</c:v>
                </c:pt>
                <c:pt idx="35">
                  <c:v>18.185313999999998</c:v>
                </c:pt>
                <c:pt idx="36">
                  <c:v>19.068567999999999</c:v>
                </c:pt>
                <c:pt idx="37">
                  <c:v>17.342700000000001</c:v>
                </c:pt>
                <c:pt idx="38">
                  <c:v>19.050999999999998</c:v>
                </c:pt>
                <c:pt idx="39">
                  <c:v>19.049434999999999</c:v>
                </c:pt>
                <c:pt idx="40">
                  <c:v>18.739460999999999</c:v>
                </c:pt>
                <c:pt idx="41">
                  <c:v>21.941693000000001</c:v>
                </c:pt>
                <c:pt idx="42">
                  <c:v>18.335719999999998</c:v>
                </c:pt>
                <c:pt idx="43">
                  <c:v>15.991191000000001</c:v>
                </c:pt>
                <c:pt idx="44">
                  <c:v>12.828248</c:v>
                </c:pt>
                <c:pt idx="45">
                  <c:v>14.012708999999999</c:v>
                </c:pt>
              </c:numCache>
            </c:numRef>
          </c:val>
        </c:ser>
        <c:ser>
          <c:idx val="2"/>
          <c:order val="1"/>
          <c:tx>
            <c:strRef>
              <c:f>'Oil &amp; Cond WA vs Australia'!$C$6</c:f>
              <c:strCache>
                <c:ptCount val="1"/>
                <c:pt idx="0">
                  <c:v>Rest of Australia</c:v>
                </c:pt>
              </c:strCache>
            </c:strRef>
          </c:tx>
          <c:spPr>
            <a:solidFill>
              <a:srgbClr val="A6CAF0"/>
            </a:solidFill>
            <a:ln w="25400">
              <a:noFill/>
            </a:ln>
          </c:spPr>
          <c:invertIfNegative val="0"/>
          <c:cat>
            <c:numRef>
              <c:f>'Oil &amp; Cond WA vs Australia'!$A$12:$A$57</c:f>
              <c:numCache>
                <c:formatCode>General</c:formatCode>
                <c:ptCount val="46"/>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numCache>
            </c:numRef>
          </c:cat>
          <c:val>
            <c:numRef>
              <c:f>'Oil &amp; Cond WA vs Australia'!$C$12:$C$57</c:f>
              <c:numCache>
                <c:formatCode>0.000</c:formatCode>
                <c:ptCount val="46"/>
                <c:pt idx="0">
                  <c:v>0.41703750000000001</c:v>
                </c:pt>
                <c:pt idx="1">
                  <c:v>7.719716</c:v>
                </c:pt>
                <c:pt idx="2">
                  <c:v>15.35299</c:v>
                </c:pt>
                <c:pt idx="3">
                  <c:v>16.546130000000002</c:v>
                </c:pt>
                <c:pt idx="4">
                  <c:v>20.298159999999999</c:v>
                </c:pt>
                <c:pt idx="5">
                  <c:v>20.20402</c:v>
                </c:pt>
                <c:pt idx="6">
                  <c:v>21.78209</c:v>
                </c:pt>
                <c:pt idx="7">
                  <c:v>22.474930000000001</c:v>
                </c:pt>
                <c:pt idx="8">
                  <c:v>23.120240000000003</c:v>
                </c:pt>
                <c:pt idx="9">
                  <c:v>23.364529999999998</c:v>
                </c:pt>
                <c:pt idx="10">
                  <c:v>23.943999999999999</c:v>
                </c:pt>
                <c:pt idx="11">
                  <c:v>19.695</c:v>
                </c:pt>
                <c:pt idx="12">
                  <c:v>20.262</c:v>
                </c:pt>
                <c:pt idx="13">
                  <c:v>20.396999999999998</c:v>
                </c:pt>
                <c:pt idx="14">
                  <c:v>23.8</c:v>
                </c:pt>
                <c:pt idx="15">
                  <c:v>27.591000000000001</c:v>
                </c:pt>
                <c:pt idx="16">
                  <c:v>31.901</c:v>
                </c:pt>
                <c:pt idx="17">
                  <c:v>27.734000000000002</c:v>
                </c:pt>
                <c:pt idx="18">
                  <c:v>29.187999999999999</c:v>
                </c:pt>
                <c:pt idx="19">
                  <c:v>26.952000000000002</c:v>
                </c:pt>
                <c:pt idx="20">
                  <c:v>24.533999999999999</c:v>
                </c:pt>
                <c:pt idx="21">
                  <c:v>26.567</c:v>
                </c:pt>
                <c:pt idx="22">
                  <c:v>24.526</c:v>
                </c:pt>
                <c:pt idx="23">
                  <c:v>23.945</c:v>
                </c:pt>
                <c:pt idx="24">
                  <c:v>22.596</c:v>
                </c:pt>
                <c:pt idx="25">
                  <c:v>20.153919999999999</c:v>
                </c:pt>
                <c:pt idx="26">
                  <c:v>16.872420000000002</c:v>
                </c:pt>
                <c:pt idx="27">
                  <c:v>15.353365</c:v>
                </c:pt>
                <c:pt idx="28">
                  <c:v>16.927389999999999</c:v>
                </c:pt>
                <c:pt idx="29">
                  <c:v>13.651999999999999</c:v>
                </c:pt>
                <c:pt idx="30">
                  <c:v>16.036999999999999</c:v>
                </c:pt>
                <c:pt idx="31">
                  <c:v>20.478000000000002</c:v>
                </c:pt>
                <c:pt idx="32">
                  <c:v>16.702677000000001</c:v>
                </c:pt>
                <c:pt idx="33">
                  <c:v>13.944922999999999</c:v>
                </c:pt>
                <c:pt idx="34">
                  <c:v>9.5589230000000001</c:v>
                </c:pt>
                <c:pt idx="35">
                  <c:v>7.359886000000003</c:v>
                </c:pt>
                <c:pt idx="36">
                  <c:v>6.7048319999999997</c:v>
                </c:pt>
                <c:pt idx="37">
                  <c:v>8.4257999999999988</c:v>
                </c:pt>
                <c:pt idx="38">
                  <c:v>10.921000000000003</c:v>
                </c:pt>
                <c:pt idx="39">
                  <c:v>7.6799649999999993</c:v>
                </c:pt>
                <c:pt idx="40">
                  <c:v>8.168139</c:v>
                </c:pt>
                <c:pt idx="41">
                  <c:v>5.0833069999999978</c:v>
                </c:pt>
                <c:pt idx="42">
                  <c:v>4.4712800000000001</c:v>
                </c:pt>
                <c:pt idx="43">
                  <c:v>8.1678089999999983</c:v>
                </c:pt>
                <c:pt idx="44">
                  <c:v>6.1888559999999995</c:v>
                </c:pt>
                <c:pt idx="45">
                  <c:v>6.4302910000000022</c:v>
                </c:pt>
              </c:numCache>
            </c:numRef>
          </c:val>
        </c:ser>
        <c:dLbls>
          <c:showLegendKey val="0"/>
          <c:showVal val="0"/>
          <c:showCatName val="0"/>
          <c:showSerName val="0"/>
          <c:showPercent val="0"/>
          <c:showBubbleSize val="0"/>
        </c:dLbls>
        <c:gapWidth val="70"/>
        <c:overlap val="100"/>
        <c:axId val="51019776"/>
        <c:axId val="51021312"/>
      </c:barChart>
      <c:catAx>
        <c:axId val="51019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021312"/>
        <c:crosses val="autoZero"/>
        <c:auto val="1"/>
        <c:lblAlgn val="ctr"/>
        <c:lblOffset val="100"/>
        <c:tickLblSkip val="5"/>
        <c:tickMarkSkip val="5"/>
        <c:noMultiLvlLbl val="0"/>
      </c:catAx>
      <c:valAx>
        <c:axId val="51021312"/>
        <c:scaling>
          <c:orientation val="minMax"/>
          <c:max val="45"/>
        </c:scaling>
        <c:delete val="0"/>
        <c:axPos val="l"/>
        <c:majorGridlines>
          <c:spPr>
            <a:ln w="3175">
              <a:solidFill>
                <a:srgbClr val="FFFFFF"/>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en-AU"/>
                  <a:t>Gigalitres</a:t>
                </a:r>
              </a:p>
            </c:rich>
          </c:tx>
          <c:layout>
            <c:manualLayout>
              <c:xMode val="edge"/>
              <c:yMode val="edge"/>
              <c:x val="1.8055555555555561E-2"/>
              <c:y val="9.358288770053475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019776"/>
        <c:crosses val="autoZero"/>
        <c:crossBetween val="between"/>
      </c:valAx>
      <c:spPr>
        <a:noFill/>
        <a:ln w="25400">
          <a:noFill/>
        </a:ln>
      </c:spPr>
    </c:plotArea>
    <c:legend>
      <c:legendPos val="r"/>
      <c:layout>
        <c:manualLayout>
          <c:xMode val="edge"/>
          <c:yMode val="edge"/>
          <c:x val="8.8888888888888976E-2"/>
          <c:y val="0.28877005347593576"/>
          <c:w val="0.21805555555555556"/>
          <c:h val="0.12299465240641724"/>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15650133765446E-2"/>
          <c:y val="0.13398209535320504"/>
          <c:w val="0.81605058612046488"/>
          <c:h val="0.79223144510999333"/>
        </c:manualLayout>
      </c:layout>
      <c:ofPieChart>
        <c:ofPieType val="pie"/>
        <c:varyColors val="1"/>
        <c:ser>
          <c:idx val="0"/>
          <c:order val="0"/>
          <c:dPt>
            <c:idx val="0"/>
            <c:bubble3D val="0"/>
            <c:spPr>
              <a:solidFill>
                <a:srgbClr val="7030A0"/>
              </a:solidFill>
            </c:spPr>
          </c:dPt>
          <c:dPt>
            <c:idx val="1"/>
            <c:bubble3D val="0"/>
            <c:spPr>
              <a:solidFill>
                <a:srgbClr val="FF0000"/>
              </a:solidFill>
            </c:spPr>
          </c:dPt>
          <c:dPt>
            <c:idx val="2"/>
            <c:bubble3D val="0"/>
            <c:spPr>
              <a:solidFill>
                <a:srgbClr val="FFFF00"/>
              </a:solidFill>
            </c:spPr>
          </c:dPt>
          <c:dPt>
            <c:idx val="3"/>
            <c:bubble3D val="0"/>
            <c:spPr>
              <a:solidFill>
                <a:srgbClr val="7030A0"/>
              </a:solidFill>
            </c:spPr>
          </c:dPt>
          <c:dPt>
            <c:idx val="8"/>
            <c:bubble3D val="0"/>
            <c:spPr>
              <a:solidFill>
                <a:srgbClr val="E3DE00"/>
              </a:solidFill>
            </c:spPr>
          </c:dPt>
          <c:dPt>
            <c:idx val="13"/>
            <c:bubble3D val="0"/>
            <c:spPr>
              <a:solidFill>
                <a:srgbClr val="FF0000"/>
              </a:solidFill>
            </c:spPr>
          </c:dPt>
          <c:dLbls>
            <c:dLbl>
              <c:idx val="0"/>
              <c:tx>
                <c:rich>
                  <a:bodyPr/>
                  <a:lstStyle/>
                  <a:p>
                    <a:r>
                      <a:rPr lang="en-US"/>
                      <a:t>Non-OPEC</a:t>
                    </a:r>
                  </a:p>
                  <a:p>
                    <a:r>
                      <a:rPr lang="en-US"/>
                      <a:t>484 bn bbls
28%</a:t>
                    </a:r>
                  </a:p>
                </c:rich>
              </c:tx>
              <c:showLegendKey val="0"/>
              <c:showVal val="0"/>
              <c:showCatName val="1"/>
              <c:showSerName val="0"/>
              <c:showPercent val="1"/>
              <c:showBubbleSize val="0"/>
            </c:dLbl>
            <c:dLbl>
              <c:idx val="1"/>
              <c:layout>
                <c:manualLayout>
                  <c:x val="1.4948818897637803E-2"/>
                  <c:y val="-0.12099482356372122"/>
                </c:manualLayout>
              </c:layout>
              <c:tx>
                <c:rich>
                  <a:bodyPr/>
                  <a:lstStyle/>
                  <a:p>
                    <a:r>
                      <a:rPr lang="en-US"/>
                      <a:t>Saudi Arabia
22%</a:t>
                    </a:r>
                  </a:p>
                </c:rich>
              </c:tx>
              <c:showLegendKey val="0"/>
              <c:showVal val="0"/>
              <c:showCatName val="1"/>
              <c:showSerName val="0"/>
              <c:showPercent val="1"/>
              <c:showBubbleSize val="0"/>
            </c:dLbl>
            <c:dLbl>
              <c:idx val="2"/>
              <c:layout>
                <c:manualLayout>
                  <c:x val="-9.125439906828367E-2"/>
                  <c:y val="1.0824012068584885E-2"/>
                </c:manualLayout>
              </c:layout>
              <c:tx>
                <c:rich>
                  <a:bodyPr/>
                  <a:lstStyle/>
                  <a:p>
                    <a:r>
                      <a:rPr lang="en-US"/>
                      <a:t>UAE
8%</a:t>
                    </a:r>
                  </a:p>
                </c:rich>
              </c:tx>
              <c:showLegendKey val="0"/>
              <c:showVal val="0"/>
              <c:showCatName val="1"/>
              <c:showSerName val="0"/>
              <c:showPercent val="1"/>
              <c:showBubbleSize val="0"/>
            </c:dLbl>
            <c:dLbl>
              <c:idx val="3"/>
              <c:layout>
                <c:manualLayout>
                  <c:x val="-0.10501694221502059"/>
                  <c:y val="-5.1953988257111221E-2"/>
                </c:manualLayout>
              </c:layout>
              <c:tx>
                <c:rich>
                  <a:bodyPr/>
                  <a:lstStyle/>
                  <a:p>
                    <a:r>
                      <a:rPr lang="en-US"/>
                      <a:t>Venezuela
25%</a:t>
                    </a:r>
                  </a:p>
                </c:rich>
              </c:tx>
              <c:showLegendKey val="0"/>
              <c:showVal val="0"/>
              <c:showCatName val="1"/>
              <c:showSerName val="0"/>
              <c:showPercent val="1"/>
              <c:showBubbleSize val="0"/>
            </c:dLbl>
            <c:dLbl>
              <c:idx val="4"/>
              <c:tx>
                <c:rich>
                  <a:bodyPr/>
                  <a:lstStyle/>
                  <a:p>
                    <a:r>
                      <a:rPr lang="en-US"/>
                      <a:t>Ecuador
0.7%</a:t>
                    </a:r>
                  </a:p>
                </c:rich>
              </c:tx>
              <c:showLegendKey val="0"/>
              <c:showVal val="0"/>
              <c:showCatName val="1"/>
              <c:showSerName val="0"/>
              <c:showPercent val="1"/>
              <c:showBubbleSize val="0"/>
            </c:dLbl>
            <c:dLbl>
              <c:idx val="5"/>
              <c:tx>
                <c:rich>
                  <a:bodyPr/>
                  <a:lstStyle/>
                  <a:p>
                    <a:r>
                      <a:rPr lang="en-US"/>
                      <a:t>Angola
1%</a:t>
                    </a:r>
                  </a:p>
                </c:rich>
              </c:tx>
              <c:showLegendKey val="0"/>
              <c:showVal val="0"/>
              <c:showCatName val="1"/>
              <c:showSerName val="0"/>
              <c:showPercent val="1"/>
              <c:showBubbleSize val="0"/>
            </c:dLbl>
            <c:dLbl>
              <c:idx val="6"/>
              <c:layout>
                <c:manualLayout>
                  <c:x val="1.5552341528048538E-2"/>
                  <c:y val="9.6176747658235709E-3"/>
                </c:manualLayout>
              </c:layout>
              <c:tx>
                <c:rich>
                  <a:bodyPr/>
                  <a:lstStyle/>
                  <a:p>
                    <a:r>
                      <a:rPr lang="en-US"/>
                      <a:t>Algeria
1%</a:t>
                    </a:r>
                  </a:p>
                </c:rich>
              </c:tx>
              <c:showLegendKey val="0"/>
              <c:showVal val="0"/>
              <c:showCatName val="1"/>
              <c:showSerName val="0"/>
              <c:showPercent val="1"/>
              <c:showBubbleSize val="0"/>
            </c:dLbl>
            <c:dLbl>
              <c:idx val="7"/>
              <c:layout>
                <c:manualLayout>
                  <c:x val="3.3168130912896339E-3"/>
                  <c:y val="5.4567106876877427E-3"/>
                </c:manualLayout>
              </c:layout>
              <c:tx>
                <c:rich>
                  <a:bodyPr/>
                  <a:lstStyle/>
                  <a:p>
                    <a:r>
                      <a:rPr lang="en-US"/>
                      <a:t>Iran
13%</a:t>
                    </a:r>
                  </a:p>
                </c:rich>
              </c:tx>
              <c:showLegendKey val="0"/>
              <c:showVal val="0"/>
              <c:showCatName val="1"/>
              <c:showSerName val="0"/>
              <c:showPercent val="1"/>
              <c:showBubbleSize val="0"/>
            </c:dLbl>
            <c:dLbl>
              <c:idx val="8"/>
              <c:layout>
                <c:manualLayout>
                  <c:x val="5.8818813243199904E-3"/>
                  <c:y val="-1.8372703412073495E-3"/>
                </c:manualLayout>
              </c:layout>
              <c:tx>
                <c:rich>
                  <a:bodyPr/>
                  <a:lstStyle/>
                  <a:p>
                    <a:r>
                      <a:rPr lang="en-US"/>
                      <a:t>Iraq
12.3%</a:t>
                    </a:r>
                  </a:p>
                </c:rich>
              </c:tx>
              <c:showLegendKey val="0"/>
              <c:showVal val="0"/>
              <c:showCatName val="1"/>
              <c:showSerName val="0"/>
              <c:showPercent val="1"/>
              <c:showBubbleSize val="0"/>
            </c:dLbl>
            <c:dLbl>
              <c:idx val="9"/>
              <c:tx>
                <c:rich>
                  <a:bodyPr/>
                  <a:lstStyle/>
                  <a:p>
                    <a:r>
                      <a:rPr lang="en-US"/>
                      <a:t>Kuwait
8%</a:t>
                    </a:r>
                  </a:p>
                </c:rich>
              </c:tx>
              <c:showLegendKey val="0"/>
              <c:showVal val="0"/>
              <c:showCatName val="1"/>
              <c:showSerName val="0"/>
              <c:showPercent val="1"/>
              <c:showBubbleSize val="0"/>
            </c:dLbl>
            <c:dLbl>
              <c:idx val="10"/>
              <c:tx>
                <c:rich>
                  <a:bodyPr/>
                  <a:lstStyle/>
                  <a:p>
                    <a:r>
                      <a:rPr lang="en-US"/>
                      <a:t>Libya
4%</a:t>
                    </a:r>
                  </a:p>
                </c:rich>
              </c:tx>
              <c:showLegendKey val="0"/>
              <c:showVal val="0"/>
              <c:showCatName val="1"/>
              <c:showSerName val="0"/>
              <c:showPercent val="1"/>
              <c:showBubbleSize val="0"/>
            </c:dLbl>
            <c:dLbl>
              <c:idx val="11"/>
              <c:tx>
                <c:rich>
                  <a:bodyPr/>
                  <a:lstStyle/>
                  <a:p>
                    <a:r>
                      <a:rPr lang="en-US"/>
                      <a:t>Nigeria
3%</a:t>
                    </a:r>
                  </a:p>
                </c:rich>
              </c:tx>
              <c:showLegendKey val="0"/>
              <c:showVal val="0"/>
              <c:showCatName val="1"/>
              <c:showSerName val="0"/>
              <c:showPercent val="1"/>
              <c:showBubbleSize val="0"/>
            </c:dLbl>
            <c:dLbl>
              <c:idx val="12"/>
              <c:layout>
                <c:manualLayout>
                  <c:x val="-4.0498012507279031E-2"/>
                  <c:y val="-5.8456901415360391E-2"/>
                </c:manualLayout>
              </c:layout>
              <c:tx>
                <c:rich>
                  <a:bodyPr/>
                  <a:lstStyle/>
                  <a:p>
                    <a:r>
                      <a:rPr lang="en-US"/>
                      <a:t>Qatar
2%</a:t>
                    </a:r>
                  </a:p>
                </c:rich>
              </c:tx>
              <c:showLegendKey val="0"/>
              <c:showVal val="0"/>
              <c:showCatName val="1"/>
              <c:showSerName val="0"/>
              <c:showPercent val="1"/>
              <c:showBubbleSize val="0"/>
            </c:dLbl>
            <c:dLbl>
              <c:idx val="13"/>
              <c:tx>
                <c:rich>
                  <a:bodyPr/>
                  <a:lstStyle/>
                  <a:p>
                    <a:r>
                      <a:rPr lang="en-US" sz="1000"/>
                      <a:t>OPEC </a:t>
                    </a:r>
                  </a:p>
                  <a:p>
                    <a:r>
                      <a:rPr lang="en-US" sz="1000"/>
                      <a:t>1217 bn bbls
72%</a:t>
                    </a:r>
                  </a:p>
                </c:rich>
              </c:tx>
              <c:dLblPos val="ctr"/>
              <c:showLegendKey val="0"/>
              <c:showVal val="0"/>
              <c:showCatName val="1"/>
              <c:showSerName val="0"/>
              <c:showPercent val="1"/>
              <c:showBubbleSize val="0"/>
            </c:dLbl>
            <c:numFmt formatCode="0.0%" sourceLinked="0"/>
            <c:txPr>
              <a:bodyPr/>
              <a:lstStyle/>
              <a:p>
                <a:pPr>
                  <a:defRPr sz="1000"/>
                </a:pPr>
                <a:endParaRPr lang="en-US"/>
              </a:p>
            </c:txPr>
            <c:showLegendKey val="0"/>
            <c:showVal val="0"/>
            <c:showCatName val="1"/>
            <c:showSerName val="0"/>
            <c:showPercent val="1"/>
            <c:showBubbleSize val="0"/>
            <c:showLeaderLines val="1"/>
          </c:dLbls>
          <c:cat>
            <c:strRef>
              <c:f>('OPEC 2014'!$A$6,'OPEC 2014'!$A$8:$A$19)</c:f>
              <c:strCache>
                <c:ptCount val="13"/>
                <c:pt idx="0">
                  <c:v>Non-OPEC</c:v>
                </c:pt>
                <c:pt idx="1">
                  <c:v>Saudi Arabia</c:v>
                </c:pt>
                <c:pt idx="2">
                  <c:v>UAE</c:v>
                </c:pt>
                <c:pt idx="3">
                  <c:v>Venezuela</c:v>
                </c:pt>
                <c:pt idx="4">
                  <c:v>Ecuador</c:v>
                </c:pt>
                <c:pt idx="5">
                  <c:v>Angola</c:v>
                </c:pt>
                <c:pt idx="6">
                  <c:v>Algeria</c:v>
                </c:pt>
                <c:pt idx="7">
                  <c:v>Iran</c:v>
                </c:pt>
                <c:pt idx="8">
                  <c:v>Iraq</c:v>
                </c:pt>
                <c:pt idx="9">
                  <c:v>Kuwait</c:v>
                </c:pt>
                <c:pt idx="10">
                  <c:v>Libya</c:v>
                </c:pt>
                <c:pt idx="11">
                  <c:v>Nigeria</c:v>
                </c:pt>
                <c:pt idx="12">
                  <c:v>Qatar</c:v>
                </c:pt>
              </c:strCache>
            </c:strRef>
          </c:cat>
          <c:val>
            <c:numRef>
              <c:f>('OPEC 2014'!$B$6,'OPEC 2014'!$B$8:$B$19)</c:f>
              <c:numCache>
                <c:formatCode>General</c:formatCode>
                <c:ptCount val="13"/>
                <c:pt idx="0">
                  <c:v>483.59999999999991</c:v>
                </c:pt>
                <c:pt idx="1">
                  <c:v>267</c:v>
                </c:pt>
                <c:pt idx="2">
                  <c:v>97.8</c:v>
                </c:pt>
                <c:pt idx="3">
                  <c:v>298.3</c:v>
                </c:pt>
                <c:pt idx="4" formatCode="0.0">
                  <c:v>8</c:v>
                </c:pt>
                <c:pt idx="5">
                  <c:v>12.7</c:v>
                </c:pt>
                <c:pt idx="6">
                  <c:v>12.2</c:v>
                </c:pt>
                <c:pt idx="7">
                  <c:v>157.80000000000001</c:v>
                </c:pt>
                <c:pt idx="8">
                  <c:v>150</c:v>
                </c:pt>
                <c:pt idx="9">
                  <c:v>101.5</c:v>
                </c:pt>
                <c:pt idx="10">
                  <c:v>48.4</c:v>
                </c:pt>
                <c:pt idx="11">
                  <c:v>37.1</c:v>
                </c:pt>
                <c:pt idx="12">
                  <c:v>25.7</c:v>
                </c:pt>
              </c:numCache>
            </c:numRef>
          </c:val>
        </c:ser>
        <c:dLbls>
          <c:showLegendKey val="0"/>
          <c:showVal val="0"/>
          <c:showCatName val="0"/>
          <c:showSerName val="0"/>
          <c:showPercent val="0"/>
          <c:showBubbleSize val="0"/>
          <c:showLeaderLines val="1"/>
        </c:dLbls>
        <c:gapWidth val="110"/>
        <c:splitType val="pos"/>
        <c:splitPos val="12"/>
        <c:secondPieSize val="75"/>
        <c:serLines/>
      </c:ofPieChart>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1" i="0" u="none" strike="noStrike" baseline="0">
                <a:solidFill>
                  <a:srgbClr val="000000"/>
                </a:solidFill>
                <a:latin typeface="Arial"/>
                <a:ea typeface="Arial"/>
                <a:cs typeface="Arial"/>
              </a:defRPr>
            </a:pPr>
            <a:r>
              <a:rPr lang="en-AU"/>
              <a:t>World LNG Rankings 2014</a:t>
            </a:r>
          </a:p>
        </c:rich>
      </c:tx>
      <c:layout>
        <c:manualLayout>
          <c:xMode val="edge"/>
          <c:yMode val="edge"/>
          <c:x val="0.25695627217772832"/>
          <c:y val="3.4274227289239123E-2"/>
        </c:manualLayout>
      </c:layout>
      <c:overlay val="0"/>
      <c:spPr>
        <a:noFill/>
        <a:ln w="25400">
          <a:noFill/>
        </a:ln>
      </c:spPr>
    </c:title>
    <c:autoTitleDeleted val="0"/>
    <c:plotArea>
      <c:layout>
        <c:manualLayout>
          <c:layoutTarget val="inner"/>
          <c:xMode val="edge"/>
          <c:yMode val="edge"/>
          <c:x val="5.4009917081943075E-2"/>
          <c:y val="0.17540339848022435"/>
          <c:w val="0.93617189608701223"/>
          <c:h val="0.52621019544066661"/>
        </c:manualLayout>
      </c:layout>
      <c:barChart>
        <c:barDir val="col"/>
        <c:grouping val="clustered"/>
        <c:varyColors val="0"/>
        <c:ser>
          <c:idx val="0"/>
          <c:order val="0"/>
          <c:spPr>
            <a:solidFill>
              <a:srgbClr val="3366FF"/>
            </a:solidFill>
            <a:ln w="25400">
              <a:noFill/>
            </a:ln>
          </c:spPr>
          <c:invertIfNegative val="0"/>
          <c:dPt>
            <c:idx val="2"/>
            <c:invertIfNegative val="0"/>
            <c:bubble3D val="0"/>
            <c:spPr>
              <a:solidFill>
                <a:srgbClr val="FF0000"/>
              </a:solidFill>
              <a:ln w="25400">
                <a:noFill/>
              </a:ln>
            </c:spPr>
          </c:dPt>
          <c:dPt>
            <c:idx val="3"/>
            <c:invertIfNegative val="0"/>
            <c:bubble3D val="0"/>
            <c:spPr>
              <a:solidFill>
                <a:srgbClr val="0070C0"/>
              </a:solidFill>
              <a:ln w="25400">
                <a:noFill/>
              </a:ln>
            </c:spPr>
          </c:dPt>
          <c:dPt>
            <c:idx val="5"/>
            <c:invertIfNegative val="0"/>
            <c:bubble3D val="0"/>
            <c:spPr>
              <a:solidFill>
                <a:srgbClr val="0070C0"/>
              </a:solidFill>
              <a:ln w="25400">
                <a:noFill/>
              </a:ln>
            </c:spPr>
          </c:dPt>
          <c:cat>
            <c:strRef>
              <c:f>'LNG Ranking 2014'!$A$8:$A$24</c:f>
              <c:strCache>
                <c:ptCount val="17"/>
                <c:pt idx="0">
                  <c:v>Qatar</c:v>
                </c:pt>
                <c:pt idx="1">
                  <c:v>Malaysia</c:v>
                </c:pt>
                <c:pt idx="2">
                  <c:v>Australia</c:v>
                </c:pt>
                <c:pt idx="3">
                  <c:v>Nigeria</c:v>
                </c:pt>
                <c:pt idx="4">
                  <c:v>Indonesia</c:v>
                </c:pt>
                <c:pt idx="5">
                  <c:v>Trinidad &amp; Tobago</c:v>
                </c:pt>
                <c:pt idx="6">
                  <c:v>Algeria</c:v>
                </c:pt>
                <c:pt idx="7">
                  <c:v>Russian Federation</c:v>
                </c:pt>
                <c:pt idx="8">
                  <c:v>Oman</c:v>
                </c:pt>
                <c:pt idx="9">
                  <c:v>Yemen</c:v>
                </c:pt>
                <c:pt idx="10">
                  <c:v>Brunei</c:v>
                </c:pt>
                <c:pt idx="11">
                  <c:v>Other Europe</c:v>
                </c:pt>
                <c:pt idx="12">
                  <c:v>UAE</c:v>
                </c:pt>
                <c:pt idx="13">
                  <c:v>Peru</c:v>
                </c:pt>
                <c:pt idx="14">
                  <c:v>Norway</c:v>
                </c:pt>
                <c:pt idx="15">
                  <c:v>Equatorial Guinea</c:v>
                </c:pt>
                <c:pt idx="16">
                  <c:v>Papua New Guinea</c:v>
                </c:pt>
              </c:strCache>
            </c:strRef>
          </c:cat>
          <c:val>
            <c:numRef>
              <c:f>'LNG Ranking 2014'!$B$8:$B$24</c:f>
              <c:numCache>
                <c:formatCode>0.00</c:formatCode>
                <c:ptCount val="17"/>
                <c:pt idx="0">
                  <c:v>103.4</c:v>
                </c:pt>
                <c:pt idx="1">
                  <c:v>33.9</c:v>
                </c:pt>
                <c:pt idx="2">
                  <c:v>31.6</c:v>
                </c:pt>
                <c:pt idx="3">
                  <c:v>25.3</c:v>
                </c:pt>
                <c:pt idx="4">
                  <c:v>21.7</c:v>
                </c:pt>
                <c:pt idx="5">
                  <c:v>19.3</c:v>
                </c:pt>
                <c:pt idx="6">
                  <c:v>17.3</c:v>
                </c:pt>
                <c:pt idx="7">
                  <c:v>14.5</c:v>
                </c:pt>
                <c:pt idx="8">
                  <c:v>10.6</c:v>
                </c:pt>
                <c:pt idx="9">
                  <c:v>8.9</c:v>
                </c:pt>
                <c:pt idx="10">
                  <c:v>8.3000000000000007</c:v>
                </c:pt>
                <c:pt idx="11">
                  <c:v>8.1999999999999993</c:v>
                </c:pt>
                <c:pt idx="12">
                  <c:v>8</c:v>
                </c:pt>
                <c:pt idx="13">
                  <c:v>5.7</c:v>
                </c:pt>
                <c:pt idx="14">
                  <c:v>5.3</c:v>
                </c:pt>
                <c:pt idx="15">
                  <c:v>5</c:v>
                </c:pt>
                <c:pt idx="16">
                  <c:v>4.7</c:v>
                </c:pt>
              </c:numCache>
            </c:numRef>
          </c:val>
        </c:ser>
        <c:dLbls>
          <c:showLegendKey val="0"/>
          <c:showVal val="0"/>
          <c:showCatName val="0"/>
          <c:showSerName val="0"/>
          <c:showPercent val="0"/>
          <c:showBubbleSize val="0"/>
        </c:dLbls>
        <c:gapWidth val="150"/>
        <c:axId val="52428800"/>
        <c:axId val="52430336"/>
      </c:barChart>
      <c:catAx>
        <c:axId val="52428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52430336"/>
        <c:crosses val="autoZero"/>
        <c:auto val="1"/>
        <c:lblAlgn val="ctr"/>
        <c:lblOffset val="100"/>
        <c:tickLblSkip val="1"/>
        <c:tickMarkSkip val="1"/>
        <c:noMultiLvlLbl val="0"/>
      </c:catAx>
      <c:valAx>
        <c:axId val="5243033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Arial"/>
                    <a:ea typeface="Arial"/>
                    <a:cs typeface="Arial"/>
                  </a:defRPr>
                </a:pPr>
                <a:r>
                  <a:rPr lang="en-AU"/>
                  <a:t>Billions of cubic metres</a:t>
                </a:r>
              </a:p>
            </c:rich>
          </c:tx>
          <c:layout>
            <c:manualLayout>
              <c:xMode val="edge"/>
              <c:yMode val="edge"/>
              <c:x val="1.1456649077987891E-2"/>
              <c:y val="6.048393051042203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42880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paperSize="9" orientation="landscape"/>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jpg"/><Relationship Id="rId5" Type="http://schemas.openxmlformats.org/officeDocument/2006/relationships/chart" Target="../charts/chart12.xml"/><Relationship Id="rId4"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chart" Target="../charts/chart4.xml"/><Relationship Id="rId5" Type="http://schemas.openxmlformats.org/officeDocument/2006/relationships/image" Target="../media/image4.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102870</xdr:colOff>
      <xdr:row>11</xdr:row>
      <xdr:rowOff>635</xdr:rowOff>
    </xdr:from>
    <xdr:to>
      <xdr:col>15</xdr:col>
      <xdr:colOff>407670</xdr:colOff>
      <xdr:row>37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28575</xdr:rowOff>
    </xdr:from>
    <xdr:to>
      <xdr:col>3</xdr:col>
      <xdr:colOff>504031</xdr:colOff>
      <xdr:row>3</xdr:row>
      <xdr:rowOff>104775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 y="28575"/>
          <a:ext cx="2685256" cy="6477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0.03582</cdr:x>
      <cdr:y>0.89839</cdr:y>
    </cdr:from>
    <cdr:to>
      <cdr:x>0.66617</cdr:x>
      <cdr:y>1</cdr:y>
    </cdr:to>
    <cdr:sp macro="" textlink="">
      <cdr:nvSpPr>
        <cdr:cNvPr id="3073" name="Text Box 1025"/>
        <cdr:cNvSpPr txBox="1">
          <a:spLocks xmlns:a="http://schemas.openxmlformats.org/drawingml/2006/main" noChangeArrowheads="1"/>
        </cdr:cNvSpPr>
      </cdr:nvSpPr>
      <cdr:spPr bwMode="auto">
        <a:xfrm xmlns:a="http://schemas.openxmlformats.org/drawingml/2006/main">
          <a:off x="140013" y="3390901"/>
          <a:ext cx="2464076" cy="38353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18288" tIns="22860" rIns="18288" bIns="22860" anchor="ctr" upright="1">
          <a:noAutofit/>
        </a:bodyPr>
        <a:lstStyle xmlns:a="http://schemas.openxmlformats.org/drawingml/2006/main"/>
        <a:p xmlns:a="http://schemas.openxmlformats.org/drawingml/2006/main">
          <a:pPr algn="ctr" rtl="0">
            <a:defRPr sz="1000"/>
          </a:pPr>
          <a:r>
            <a:rPr lang="en-AU" sz="875" b="0" i="0" u="none" strike="noStrike" baseline="0">
              <a:solidFill>
                <a:srgbClr val="000000"/>
              </a:solidFill>
              <a:latin typeface="Arial"/>
              <a:cs typeface="Arial"/>
            </a:rPr>
            <a:t>Source:  WA Treasury Corporation</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15</xdr:col>
      <xdr:colOff>297180</xdr:colOff>
      <xdr:row>39</xdr:row>
      <xdr:rowOff>28575</xdr:rowOff>
    </xdr:to>
    <xdr:pic>
      <xdr:nvPicPr>
        <xdr:cNvPr id="8" name="Picture 7"/>
        <xdr:cNvPicPr>
          <a:picLocks noChangeAspect="1"/>
        </xdr:cNvPicPr>
      </xdr:nvPicPr>
      <xdr:blipFill>
        <a:blip xmlns:r="http://schemas.openxmlformats.org/officeDocument/2006/relationships" r:embed="rId1"/>
        <a:stretch>
          <a:fillRect/>
        </a:stretch>
      </xdr:blipFill>
      <xdr:spPr>
        <a:xfrm>
          <a:off x="0" y="809625"/>
          <a:ext cx="9441180" cy="5534025"/>
        </a:xfrm>
        <a:prstGeom prst="rect">
          <a:avLst/>
        </a:prstGeom>
      </xdr:spPr>
    </xdr:pic>
    <xdr:clientData/>
  </xdr:twoCellAnchor>
  <xdr:twoCellAnchor editAs="oneCell">
    <xdr:from>
      <xdr:col>0</xdr:col>
      <xdr:colOff>0</xdr:colOff>
      <xdr:row>0</xdr:row>
      <xdr:rowOff>0</xdr:rowOff>
    </xdr:from>
    <xdr:to>
      <xdr:col>4</xdr:col>
      <xdr:colOff>266700</xdr:colOff>
      <xdr:row>4</xdr:row>
      <xdr:rowOff>0</xdr:rowOff>
    </xdr:to>
    <xdr:pic>
      <xdr:nvPicPr>
        <xdr:cNvPr id="11" name="Picture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3</xdr:row>
      <xdr:rowOff>0</xdr:rowOff>
    </xdr:from>
    <xdr:to>
      <xdr:col>10</xdr:col>
      <xdr:colOff>312420</xdr:colOff>
      <xdr:row>24</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279400</xdr:colOff>
      <xdr:row>3</xdr:row>
      <xdr:rowOff>152400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698750" cy="638175"/>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0.0305</cdr:x>
      <cdr:y>0.952</cdr:y>
    </cdr:from>
    <cdr:to>
      <cdr:x>0.04586</cdr:x>
      <cdr:y>0.95419</cdr:y>
    </cdr:to>
    <cdr:sp macro="" textlink="">
      <cdr:nvSpPr>
        <cdr:cNvPr id="5121" name="Text Box 1"/>
        <cdr:cNvSpPr txBox="1">
          <a:spLocks xmlns:a="http://schemas.openxmlformats.org/drawingml/2006/main" noChangeArrowheads="1"/>
        </cdr:cNvSpPr>
      </cdr:nvSpPr>
      <cdr:spPr bwMode="auto">
        <a:xfrm xmlns:a="http://schemas.openxmlformats.org/drawingml/2006/main">
          <a:off x="154205" y="3452732"/>
          <a:ext cx="1417557" cy="19051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AU" sz="800" b="0" i="0" u="none" strike="noStrike" baseline="0">
              <a:solidFill>
                <a:srgbClr val="000000"/>
              </a:solidFill>
              <a:latin typeface="Arial"/>
              <a:cs typeface="Arial"/>
            </a:rPr>
            <a:t>Source:  DMP and ABS</a:t>
          </a:r>
        </a:p>
      </cdr:txBody>
    </cdr:sp>
  </cdr:relSizeAnchor>
  <cdr:relSizeAnchor xmlns:cdr="http://schemas.openxmlformats.org/drawingml/2006/chartDrawing">
    <cdr:from>
      <cdr:x>0.03953</cdr:x>
      <cdr:y>0.91547</cdr:y>
    </cdr:from>
    <cdr:to>
      <cdr:x>0.43978</cdr:x>
      <cdr:y>0.9961</cdr:y>
    </cdr:to>
    <cdr:sp macro="" textlink="">
      <cdr:nvSpPr>
        <cdr:cNvPr id="3" name="TextBox 2"/>
        <cdr:cNvSpPr txBox="1"/>
      </cdr:nvSpPr>
      <cdr:spPr>
        <a:xfrm xmlns:a="http://schemas.openxmlformats.org/drawingml/2006/main">
          <a:off x="162560" y="3576320"/>
          <a:ext cx="1645920" cy="3149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000"/>
            <a:t>Source:  DMP and ABS</a:t>
          </a:r>
        </a:p>
      </cdr:txBody>
    </cdr:sp>
  </cdr:relSizeAnchor>
</c:userShapes>
</file>

<file path=xl/drawings/drawing14.xml><?xml version="1.0" encoding="utf-8"?>
<xdr:wsDr xmlns:xdr="http://schemas.openxmlformats.org/drawingml/2006/spreadsheetDrawing" xmlns:a="http://schemas.openxmlformats.org/drawingml/2006/main">
  <xdr:twoCellAnchor>
    <xdr:from>
      <xdr:col>4</xdr:col>
      <xdr:colOff>0</xdr:colOff>
      <xdr:row>6</xdr:row>
      <xdr:rowOff>7620</xdr:rowOff>
    </xdr:from>
    <xdr:to>
      <xdr:col>13</xdr:col>
      <xdr:colOff>0</xdr:colOff>
      <xdr:row>23</xdr:row>
      <xdr:rowOff>7620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408517</xdr:colOff>
      <xdr:row>4</xdr:row>
      <xdr:rowOff>12700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4042" cy="660400"/>
        </a:xfrm>
        <a:prstGeom prst="rect">
          <a:avLst/>
        </a:prstGeom>
      </xdr:spPr>
    </xdr:pic>
    <xdr:clientData/>
  </xdr:twoCellAnchor>
</xdr:wsDr>
</file>

<file path=xl/drawings/drawing15.xml><?xml version="1.0" encoding="utf-8"?>
<c:userShapes xmlns:c="http://schemas.openxmlformats.org/drawingml/2006/chart">
  <cdr:relSizeAnchor xmlns:cdr="http://schemas.openxmlformats.org/drawingml/2006/chartDrawing">
    <cdr:from>
      <cdr:x>0.02516</cdr:x>
      <cdr:y>0.90308</cdr:y>
    </cdr:from>
    <cdr:to>
      <cdr:x>0.40038</cdr:x>
      <cdr:y>1</cdr:y>
    </cdr:to>
    <cdr:sp macro="" textlink="">
      <cdr:nvSpPr>
        <cdr:cNvPr id="9217" name="Text Box 1025"/>
        <cdr:cNvSpPr txBox="1">
          <a:spLocks xmlns:a="http://schemas.openxmlformats.org/drawingml/2006/main" noChangeArrowheads="1"/>
        </cdr:cNvSpPr>
      </cdr:nvSpPr>
      <cdr:spPr bwMode="auto">
        <a:xfrm xmlns:a="http://schemas.openxmlformats.org/drawingml/2006/main">
          <a:off x="138995" y="2437186"/>
          <a:ext cx="2072922" cy="2615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AU" sz="800" b="0" i="0" u="none" strike="noStrike" baseline="0">
              <a:solidFill>
                <a:srgbClr val="000000"/>
              </a:solidFill>
              <a:latin typeface="Arial"/>
              <a:cs typeface="Arial"/>
            </a:rPr>
            <a:t>Source:  DMP , BREE and EnergyQuest</a:t>
          </a:r>
        </a:p>
      </cdr:txBody>
    </cdr:sp>
  </cdr:relSizeAnchor>
</c:userShapes>
</file>

<file path=xl/drawings/drawing16.xml><?xml version="1.0" encoding="utf-8"?>
<xdr:wsDr xmlns:xdr="http://schemas.openxmlformats.org/drawingml/2006/spreadsheetDrawing" xmlns:a="http://schemas.openxmlformats.org/drawingml/2006/main">
  <xdr:twoCellAnchor>
    <xdr:from>
      <xdr:col>4</xdr:col>
      <xdr:colOff>53340</xdr:colOff>
      <xdr:row>3</xdr:row>
      <xdr:rowOff>60960</xdr:rowOff>
    </xdr:from>
    <xdr:to>
      <xdr:col>11</xdr:col>
      <xdr:colOff>525780</xdr:colOff>
      <xdr:row>23</xdr:row>
      <xdr:rowOff>83820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4</xdr:col>
      <xdr:colOff>0</xdr:colOff>
      <xdr:row>4</xdr:row>
      <xdr:rowOff>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xdr:wsDr>
</file>

<file path=xl/drawings/drawing17.xml><?xml version="1.0" encoding="utf-8"?>
<c:userShapes xmlns:c="http://schemas.openxmlformats.org/drawingml/2006/chart">
  <cdr:relSizeAnchor xmlns:cdr="http://schemas.openxmlformats.org/drawingml/2006/chartDrawing">
    <cdr:from>
      <cdr:x>0.07878</cdr:x>
      <cdr:y>0.01354</cdr:y>
    </cdr:from>
    <cdr:to>
      <cdr:x>0.95498</cdr:x>
      <cdr:y>0.09707</cdr:y>
    </cdr:to>
    <cdr:sp macro="" textlink="">
      <cdr:nvSpPr>
        <cdr:cNvPr id="2" name="TextBox 1"/>
        <cdr:cNvSpPr txBox="1"/>
      </cdr:nvSpPr>
      <cdr:spPr>
        <a:xfrm xmlns:a="http://schemas.openxmlformats.org/drawingml/2006/main">
          <a:off x="373380" y="45720"/>
          <a:ext cx="4152900" cy="2819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600" b="1"/>
            <a:t>OPEC Share of world crude oil reserves 2014 </a:t>
          </a:r>
        </a:p>
      </cdr:txBody>
    </cdr:sp>
  </cdr:relSizeAnchor>
  <cdr:relSizeAnchor xmlns:cdr="http://schemas.openxmlformats.org/drawingml/2006/chartDrawing">
    <cdr:from>
      <cdr:x>0.04019</cdr:x>
      <cdr:y>0.91874</cdr:y>
    </cdr:from>
    <cdr:to>
      <cdr:x>0.5627</cdr:x>
      <cdr:y>0.98646</cdr:y>
    </cdr:to>
    <cdr:sp macro="" textlink="">
      <cdr:nvSpPr>
        <cdr:cNvPr id="3" name="TextBox 2"/>
        <cdr:cNvSpPr txBox="1"/>
      </cdr:nvSpPr>
      <cdr:spPr>
        <a:xfrm xmlns:a="http://schemas.openxmlformats.org/drawingml/2006/main">
          <a:off x="190500" y="3101340"/>
          <a:ext cx="24765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a:t>Source:  BP World Energy</a:t>
          </a:r>
          <a:r>
            <a:rPr lang="en-AU" sz="900" baseline="0"/>
            <a:t> Statistics 2015</a:t>
          </a:r>
          <a:endParaRPr lang="en-AU" sz="900"/>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xdr:colOff>
      <xdr:row>4</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xdr:twoCellAnchor>
    <xdr:from>
      <xdr:col>3</xdr:col>
      <xdr:colOff>771525</xdr:colOff>
      <xdr:row>4</xdr:row>
      <xdr:rowOff>114300</xdr:rowOff>
    </xdr:from>
    <xdr:to>
      <xdr:col>11</xdr:col>
      <xdr:colOff>299085</xdr:colOff>
      <xdr:row>33</xdr:row>
      <xdr:rowOff>43815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809625</xdr:colOff>
      <xdr:row>34</xdr:row>
      <xdr:rowOff>142875</xdr:rowOff>
    </xdr:from>
    <xdr:to>
      <xdr:col>10</xdr:col>
      <xdr:colOff>390525</xdr:colOff>
      <xdr:row>57</xdr:row>
      <xdr:rowOff>74295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60</xdr:row>
      <xdr:rowOff>0</xdr:rowOff>
    </xdr:from>
    <xdr:to>
      <xdr:col>10</xdr:col>
      <xdr:colOff>426720</xdr:colOff>
      <xdr:row>88</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90</xdr:row>
      <xdr:rowOff>0</xdr:rowOff>
    </xdr:from>
    <xdr:to>
      <xdr:col>10</xdr:col>
      <xdr:colOff>426720</xdr:colOff>
      <xdr:row>117</xdr:row>
      <xdr:rowOff>133350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0.01144</cdr:x>
      <cdr:y>0.93781</cdr:y>
    </cdr:from>
    <cdr:to>
      <cdr:x>0.53054</cdr:x>
      <cdr:y>0.98592</cdr:y>
    </cdr:to>
    <cdr:sp macro="" textlink="">
      <cdr:nvSpPr>
        <cdr:cNvPr id="4097" name="Text Box 1"/>
        <cdr:cNvSpPr txBox="1">
          <a:spLocks xmlns:a="http://schemas.openxmlformats.org/drawingml/2006/main" noChangeArrowheads="1"/>
        </cdr:cNvSpPr>
      </cdr:nvSpPr>
      <cdr:spPr bwMode="auto">
        <a:xfrm xmlns:a="http://schemas.openxmlformats.org/drawingml/2006/main">
          <a:off x="50800" y="3549077"/>
          <a:ext cx="2420779" cy="1821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AU" sz="800" b="0" i="0" u="none" strike="noStrike" baseline="0">
              <a:solidFill>
                <a:srgbClr val="000000"/>
              </a:solidFill>
              <a:latin typeface="Arial"/>
              <a:cs typeface="Arial"/>
            </a:rPr>
            <a:t>Source:  BP World Energy Statistics 2015</a:t>
          </a:r>
        </a:p>
      </cdr:txBody>
    </cdr:sp>
  </cdr:relSizeAnchor>
</c:userShapes>
</file>

<file path=xl/drawings/drawing2.xml><?xml version="1.0" encoding="utf-8"?>
<c:userShapes xmlns:c="http://schemas.openxmlformats.org/drawingml/2006/chart">
  <cdr:relSizeAnchor xmlns:cdr="http://schemas.openxmlformats.org/drawingml/2006/chartDrawing">
    <cdr:from>
      <cdr:x>0.09062</cdr:x>
      <cdr:y>0.87233</cdr:y>
    </cdr:from>
    <cdr:to>
      <cdr:x>0.30066</cdr:x>
      <cdr:y>0.97826</cdr:y>
    </cdr:to>
    <cdr:sp macro="" textlink="">
      <cdr:nvSpPr>
        <cdr:cNvPr id="22529" name="Text Box 1"/>
        <cdr:cNvSpPr txBox="1">
          <a:spLocks xmlns:a="http://schemas.openxmlformats.org/drawingml/2006/main" noChangeArrowheads="1"/>
        </cdr:cNvSpPr>
      </cdr:nvSpPr>
      <cdr:spPr bwMode="auto">
        <a:xfrm xmlns:a="http://schemas.openxmlformats.org/drawingml/2006/main">
          <a:off x="278539" y="3663252"/>
          <a:ext cx="838493" cy="2968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AU" sz="800" b="0" i="0" u="none" strike="noStrike" baseline="0">
              <a:solidFill>
                <a:srgbClr val="000000"/>
              </a:solidFill>
              <a:latin typeface="Arial"/>
              <a:cs typeface="Arial"/>
            </a:rPr>
            <a:t>Source: DMP</a:t>
          </a:r>
        </a:p>
      </cdr:txBody>
    </cdr:sp>
  </cdr:relSizeAnchor>
  <cdr:relSizeAnchor xmlns:cdr="http://schemas.openxmlformats.org/drawingml/2006/chartDrawing">
    <cdr:from>
      <cdr:x>0.12667</cdr:x>
      <cdr:y>0.04467</cdr:y>
    </cdr:from>
    <cdr:to>
      <cdr:x>0.85556</cdr:x>
      <cdr:y>0.15633</cdr:y>
    </cdr:to>
    <cdr:sp macro="" textlink="">
      <cdr:nvSpPr>
        <cdr:cNvPr id="3" name="TextBox 2"/>
        <cdr:cNvSpPr txBox="1"/>
      </cdr:nvSpPr>
      <cdr:spPr>
        <a:xfrm xmlns:a="http://schemas.openxmlformats.org/drawingml/2006/main">
          <a:off x="579120" y="182880"/>
          <a:ext cx="333248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400" b="1"/>
            <a:t>CRUDE OIL</a:t>
          </a:r>
          <a:r>
            <a:rPr lang="en-AU" sz="1400" b="1" baseline="0"/>
            <a:t> AND CONDENSATE</a:t>
          </a:r>
        </a:p>
        <a:p xmlns:a="http://schemas.openxmlformats.org/drawingml/2006/main">
          <a:pPr algn="ctr"/>
          <a:r>
            <a:rPr lang="en-AU" sz="1200" b="1"/>
            <a:t>Quantity and Value by Quarter</a:t>
          </a:r>
        </a:p>
      </cdr:txBody>
    </cdr:sp>
  </cdr:relSizeAnchor>
</c:userShapes>
</file>

<file path=xl/drawings/drawing20.xml><?xml version="1.0" encoding="utf-8"?>
<c:userShapes xmlns:c="http://schemas.openxmlformats.org/drawingml/2006/chart">
  <cdr:relSizeAnchor xmlns:cdr="http://schemas.openxmlformats.org/drawingml/2006/chartDrawing">
    <cdr:from>
      <cdr:x>0.01299</cdr:x>
      <cdr:y>0.94075</cdr:y>
    </cdr:from>
    <cdr:to>
      <cdr:x>0.53969</cdr:x>
      <cdr:y>0.98594</cdr:y>
    </cdr:to>
    <cdr:sp macro="" textlink="">
      <cdr:nvSpPr>
        <cdr:cNvPr id="7169" name="Text Box 1"/>
        <cdr:cNvSpPr txBox="1">
          <a:spLocks xmlns:a="http://schemas.openxmlformats.org/drawingml/2006/main" noChangeArrowheads="1"/>
        </cdr:cNvSpPr>
      </cdr:nvSpPr>
      <cdr:spPr bwMode="auto">
        <a:xfrm xmlns:a="http://schemas.openxmlformats.org/drawingml/2006/main">
          <a:off x="50800" y="3567384"/>
          <a:ext cx="2163270" cy="1714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AU" sz="800" b="0" i="0" u="none" strike="noStrike" baseline="0">
              <a:solidFill>
                <a:srgbClr val="000000"/>
              </a:solidFill>
              <a:latin typeface="Arial"/>
              <a:cs typeface="Arial"/>
            </a:rPr>
            <a:t>Source:  BP World Energy Statistics 2015</a:t>
          </a:r>
        </a:p>
      </cdr:txBody>
    </cdr:sp>
  </cdr:relSizeAnchor>
</c:userShapes>
</file>

<file path=xl/drawings/drawing21.xml><?xml version="1.0" encoding="utf-8"?>
<c:userShapes xmlns:c="http://schemas.openxmlformats.org/drawingml/2006/chart">
  <cdr:relSizeAnchor xmlns:cdr="http://schemas.openxmlformats.org/drawingml/2006/chartDrawing">
    <cdr:from>
      <cdr:x>0.01296</cdr:x>
      <cdr:y>0.93349</cdr:y>
    </cdr:from>
    <cdr:to>
      <cdr:x>0.53336</cdr:x>
      <cdr:y>0.98597</cdr:y>
    </cdr:to>
    <cdr:sp macro="" textlink="">
      <cdr:nvSpPr>
        <cdr:cNvPr id="9217" name="Text Box 1"/>
        <cdr:cNvSpPr txBox="1">
          <a:spLocks xmlns:a="http://schemas.openxmlformats.org/drawingml/2006/main" noChangeArrowheads="1"/>
        </cdr:cNvSpPr>
      </cdr:nvSpPr>
      <cdr:spPr bwMode="auto">
        <a:xfrm xmlns:a="http://schemas.openxmlformats.org/drawingml/2006/main">
          <a:off x="50800" y="3546932"/>
          <a:ext cx="2141338" cy="1995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AU" sz="800" b="0" i="0" u="none" strike="noStrike" baseline="0">
              <a:solidFill>
                <a:srgbClr val="000000"/>
              </a:solidFill>
              <a:latin typeface="Arial"/>
              <a:cs typeface="Arial"/>
            </a:rPr>
            <a:t>Source:  BP World Energy Statistics 2015</a:t>
          </a:r>
        </a:p>
      </cdr:txBody>
    </cdr:sp>
  </cdr:relSizeAnchor>
  <cdr:relSizeAnchor xmlns:cdr="http://schemas.openxmlformats.org/drawingml/2006/chartDrawing">
    <cdr:from>
      <cdr:x>0.33024</cdr:x>
      <cdr:y>0.07631</cdr:y>
    </cdr:from>
    <cdr:to>
      <cdr:x>0.77737</cdr:x>
      <cdr:y>0.14458</cdr:y>
    </cdr:to>
    <cdr:sp macro="" textlink="">
      <cdr:nvSpPr>
        <cdr:cNvPr id="3" name="TextBox 2"/>
        <cdr:cNvSpPr txBox="1"/>
      </cdr:nvSpPr>
      <cdr:spPr>
        <a:xfrm xmlns:a="http://schemas.openxmlformats.org/drawingml/2006/main">
          <a:off x="1356360" y="289560"/>
          <a:ext cx="1836420" cy="2590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400" b="1"/>
            <a:t>By</a:t>
          </a:r>
          <a:r>
            <a:rPr lang="en-AU" sz="1400" b="1" baseline="0"/>
            <a:t> Exporting Country</a:t>
          </a:r>
          <a:endParaRPr lang="en-AU" sz="1400" b="1"/>
        </a:p>
      </cdr:txBody>
    </cdr:sp>
  </cdr:relSizeAnchor>
</c:userShapes>
</file>

<file path=xl/drawings/drawing22.xml><?xml version="1.0" encoding="utf-8"?>
<c:userShapes xmlns:c="http://schemas.openxmlformats.org/drawingml/2006/chart">
  <cdr:relSizeAnchor xmlns:cdr="http://schemas.openxmlformats.org/drawingml/2006/chartDrawing">
    <cdr:from>
      <cdr:x>0.01296</cdr:x>
      <cdr:y>0.93349</cdr:y>
    </cdr:from>
    <cdr:to>
      <cdr:x>0.53336</cdr:x>
      <cdr:y>0.98597</cdr:y>
    </cdr:to>
    <cdr:sp macro="" textlink="">
      <cdr:nvSpPr>
        <cdr:cNvPr id="9217" name="Text Box 1"/>
        <cdr:cNvSpPr txBox="1">
          <a:spLocks xmlns:a="http://schemas.openxmlformats.org/drawingml/2006/main" noChangeArrowheads="1"/>
        </cdr:cNvSpPr>
      </cdr:nvSpPr>
      <cdr:spPr bwMode="auto">
        <a:xfrm xmlns:a="http://schemas.openxmlformats.org/drawingml/2006/main">
          <a:off x="50800" y="3546932"/>
          <a:ext cx="2141338" cy="1995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AU" sz="800" b="0" i="0" u="none" strike="noStrike" baseline="0">
              <a:solidFill>
                <a:srgbClr val="000000"/>
              </a:solidFill>
              <a:latin typeface="Arial"/>
              <a:cs typeface="Arial"/>
            </a:rPr>
            <a:t>Source:  BP World Energy Statistics 2015</a:t>
          </a:r>
        </a:p>
      </cdr:txBody>
    </cdr:sp>
  </cdr:relSizeAnchor>
</c:userShapes>
</file>

<file path=xl/drawings/drawing3.xml><?xml version="1.0" encoding="utf-8"?>
<xdr:wsDr xmlns:xdr="http://schemas.openxmlformats.org/drawingml/2006/spreadsheetDrawing" xmlns:a="http://schemas.openxmlformats.org/drawingml/2006/main">
  <xdr:twoCellAnchor>
    <xdr:from>
      <xdr:col>9</xdr:col>
      <xdr:colOff>384810</xdr:colOff>
      <xdr:row>8</xdr:row>
      <xdr:rowOff>485775</xdr:rowOff>
    </xdr:from>
    <xdr:to>
      <xdr:col>17</xdr:col>
      <xdr:colOff>78105</xdr:colOff>
      <xdr:row>25</xdr:row>
      <xdr:rowOff>32385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190500</xdr:colOff>
      <xdr:row>4</xdr:row>
      <xdr:rowOff>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0.01626</cdr:x>
      <cdr:y>0.91337</cdr:y>
    </cdr:from>
    <cdr:to>
      <cdr:x>0.27642</cdr:x>
      <cdr:y>0.9802</cdr:y>
    </cdr:to>
    <cdr:sp macro="" textlink="">
      <cdr:nvSpPr>
        <cdr:cNvPr id="2" name="TextBox 1"/>
        <cdr:cNvSpPr txBox="1"/>
      </cdr:nvSpPr>
      <cdr:spPr>
        <a:xfrm xmlns:a="http://schemas.openxmlformats.org/drawingml/2006/main">
          <a:off x="76200" y="2811780"/>
          <a:ext cx="121920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a:t>Source:</a:t>
          </a:r>
          <a:r>
            <a:rPr lang="en-AU" sz="1100" baseline="0"/>
            <a:t>  DMP</a:t>
          </a:r>
          <a:endParaRPr lang="en-AU" sz="1100"/>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177165</xdr:colOff>
      <xdr:row>10</xdr:row>
      <xdr:rowOff>95250</xdr:rowOff>
    </xdr:from>
    <xdr:to>
      <xdr:col>18</xdr:col>
      <xdr:colOff>233045</xdr:colOff>
      <xdr:row>31</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381000</xdr:colOff>
      <xdr:row>3</xdr:row>
      <xdr:rowOff>19050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0.01626</cdr:x>
      <cdr:y>0.91337</cdr:y>
    </cdr:from>
    <cdr:to>
      <cdr:x>0.27642</cdr:x>
      <cdr:y>0.9802</cdr:y>
    </cdr:to>
    <cdr:sp macro="" textlink="">
      <cdr:nvSpPr>
        <cdr:cNvPr id="2" name="TextBox 1"/>
        <cdr:cNvSpPr txBox="1"/>
      </cdr:nvSpPr>
      <cdr:spPr>
        <a:xfrm xmlns:a="http://schemas.openxmlformats.org/drawingml/2006/main">
          <a:off x="76200" y="2811780"/>
          <a:ext cx="121920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a:t>Source:</a:t>
          </a:r>
          <a:r>
            <a:rPr lang="en-AU" sz="1100" baseline="0"/>
            <a:t>  DMP</a:t>
          </a:r>
          <a:endParaRPr lang="en-AU"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57</xdr:row>
      <xdr:rowOff>45720</xdr:rowOff>
    </xdr:from>
    <xdr:to>
      <xdr:col>0</xdr:col>
      <xdr:colOff>11430</xdr:colOff>
      <xdr:row>82</xdr:row>
      <xdr:rowOff>108585</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581025</xdr:colOff>
      <xdr:row>0</xdr:row>
      <xdr:rowOff>38100</xdr:rowOff>
    </xdr:from>
    <xdr:to>
      <xdr:col>5</xdr:col>
      <xdr:colOff>238125</xdr:colOff>
      <xdr:row>4</xdr:row>
      <xdr:rowOff>38100</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62725" y="38100"/>
          <a:ext cx="2705100" cy="647700"/>
        </a:xfrm>
        <a:prstGeom prst="rect">
          <a:avLst/>
        </a:prstGeom>
      </xdr:spPr>
    </xdr:pic>
    <xdr:clientData/>
  </xdr:twoCellAnchor>
  <xdr:twoCellAnchor editAs="oneCell">
    <xdr:from>
      <xdr:col>0</xdr:col>
      <xdr:colOff>381000</xdr:colOff>
      <xdr:row>28</xdr:row>
      <xdr:rowOff>9525</xdr:rowOff>
    </xdr:from>
    <xdr:to>
      <xdr:col>10</xdr:col>
      <xdr:colOff>259598</xdr:colOff>
      <xdr:row>50</xdr:row>
      <xdr:rowOff>153864</xdr:rowOff>
    </xdr:to>
    <xdr:pic>
      <xdr:nvPicPr>
        <xdr:cNvPr id="7" name="Picture 6"/>
        <xdr:cNvPicPr>
          <a:picLocks noChangeAspect="1"/>
        </xdr:cNvPicPr>
      </xdr:nvPicPr>
      <xdr:blipFill>
        <a:blip xmlns:r="http://schemas.openxmlformats.org/officeDocument/2006/relationships" r:embed="rId3"/>
        <a:stretch>
          <a:fillRect/>
        </a:stretch>
      </xdr:blipFill>
      <xdr:spPr>
        <a:xfrm>
          <a:off x="381000" y="4543425"/>
          <a:ext cx="5974598" cy="3706689"/>
        </a:xfrm>
        <a:prstGeom prst="rect">
          <a:avLst/>
        </a:prstGeom>
      </xdr:spPr>
    </xdr:pic>
    <xdr:clientData/>
  </xdr:twoCellAnchor>
  <xdr:twoCellAnchor editAs="oneCell">
    <xdr:from>
      <xdr:col>0</xdr:col>
      <xdr:colOff>276225</xdr:colOff>
      <xdr:row>3</xdr:row>
      <xdr:rowOff>95250</xdr:rowOff>
    </xdr:from>
    <xdr:to>
      <xdr:col>10</xdr:col>
      <xdr:colOff>45085</xdr:colOff>
      <xdr:row>28</xdr:row>
      <xdr:rowOff>22062</xdr:rowOff>
    </xdr:to>
    <xdr:pic>
      <xdr:nvPicPr>
        <xdr:cNvPr id="11" name="Picture 10"/>
        <xdr:cNvPicPr>
          <a:picLocks noChangeAspect="1"/>
        </xdr:cNvPicPr>
      </xdr:nvPicPr>
      <xdr:blipFill>
        <a:blip xmlns:r="http://schemas.openxmlformats.org/officeDocument/2006/relationships" r:embed="rId4"/>
        <a:stretch>
          <a:fillRect/>
        </a:stretch>
      </xdr:blipFill>
      <xdr:spPr>
        <a:xfrm>
          <a:off x="276225" y="581025"/>
          <a:ext cx="5864860" cy="3974937"/>
        </a:xfrm>
        <a:prstGeom prst="rect">
          <a:avLst/>
        </a:prstGeom>
      </xdr:spPr>
    </xdr:pic>
    <xdr:clientData/>
  </xdr:twoCellAnchor>
  <xdr:twoCellAnchor editAs="oneCell">
    <xdr:from>
      <xdr:col>0</xdr:col>
      <xdr:colOff>504825</xdr:colOff>
      <xdr:row>51</xdr:row>
      <xdr:rowOff>38100</xdr:rowOff>
    </xdr:from>
    <xdr:to>
      <xdr:col>10</xdr:col>
      <xdr:colOff>316361</xdr:colOff>
      <xdr:row>103</xdr:row>
      <xdr:rowOff>111228</xdr:rowOff>
    </xdr:to>
    <xdr:pic>
      <xdr:nvPicPr>
        <xdr:cNvPr id="12" name="Picture 11"/>
        <xdr:cNvPicPr>
          <a:picLocks noChangeAspect="1"/>
        </xdr:cNvPicPr>
      </xdr:nvPicPr>
      <xdr:blipFill>
        <a:blip xmlns:r="http://schemas.openxmlformats.org/officeDocument/2006/relationships" r:embed="rId5"/>
        <a:stretch>
          <a:fillRect/>
        </a:stretch>
      </xdr:blipFill>
      <xdr:spPr>
        <a:xfrm>
          <a:off x="504825" y="8296275"/>
          <a:ext cx="5907536" cy="4121253"/>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0.00926</cdr:x>
      <cdr:y>0.92704</cdr:y>
    </cdr:from>
    <cdr:to>
      <cdr:x>0.59692</cdr:x>
      <cdr:y>0.97311</cdr:y>
    </cdr:to>
    <cdr:sp macro="" textlink="">
      <cdr:nvSpPr>
        <cdr:cNvPr id="28673" name="Text Box 1025"/>
        <cdr:cNvSpPr txBox="1">
          <a:spLocks xmlns:a="http://schemas.openxmlformats.org/drawingml/2006/main" noChangeArrowheads="1"/>
        </cdr:cNvSpPr>
      </cdr:nvSpPr>
      <cdr:spPr bwMode="auto">
        <a:xfrm xmlns:a="http://schemas.openxmlformats.org/drawingml/2006/main">
          <a:off x="53274" y="3811045"/>
          <a:ext cx="3380866" cy="18939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n-AU" sz="900" b="0" i="0" u="none" strike="noStrike" baseline="0">
              <a:solidFill>
                <a:srgbClr val="000000"/>
              </a:solidFill>
              <a:latin typeface="Arial"/>
              <a:cs typeface="Arial"/>
            </a:rPr>
            <a:t>Source:  Argus Monthly LNG, EnergyQuest and DMP</a:t>
          </a:r>
        </a:p>
      </cdr:txBody>
    </cdr:sp>
  </cdr:relSizeAnchor>
</c:userShapes>
</file>

<file path=xl/drawings/drawing9.xml><?xml version="1.0" encoding="utf-8"?>
<xdr:wsDr xmlns:xdr="http://schemas.openxmlformats.org/drawingml/2006/spreadsheetDrawing" xmlns:a="http://schemas.openxmlformats.org/drawingml/2006/main">
  <xdr:twoCellAnchor>
    <xdr:from>
      <xdr:col>12</xdr:col>
      <xdr:colOff>393700</xdr:colOff>
      <xdr:row>5</xdr:row>
      <xdr:rowOff>119380</xdr:rowOff>
    </xdr:from>
    <xdr:to>
      <xdr:col>19</xdr:col>
      <xdr:colOff>35560</xdr:colOff>
      <xdr:row>28</xdr:row>
      <xdr:rowOff>96520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4</xdr:col>
      <xdr:colOff>121444</xdr:colOff>
      <xdr:row>3</xdr:row>
      <xdr:rowOff>147637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12244" cy="6334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Jills%20Statistics\Data\Prices\Prices%20Monthly%20Update\Oil%20and%20Gas%20Pr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Graphs"/>
      <sheetName val="Gigajoule Data"/>
      <sheetName val="Monthly Averages"/>
      <sheetName val="Woodside LNG Price"/>
    </sheetNames>
    <sheetDataSet>
      <sheetData sheetId="0"/>
      <sheetData sheetId="1">
        <row r="318">
          <cell r="A318">
            <v>39448</v>
          </cell>
          <cell r="X318">
            <v>8.4194107200000001</v>
          </cell>
          <cell r="Y318">
            <v>11.268083519999999</v>
          </cell>
          <cell r="Z318">
            <v>10.09520404</v>
          </cell>
          <cell r="AA318">
            <v>2.6181473333333334</v>
          </cell>
          <cell r="AC318">
            <v>3.29</v>
          </cell>
        </row>
        <row r="319">
          <cell r="A319">
            <v>39479</v>
          </cell>
          <cell r="X319">
            <v>9.0207972000000005</v>
          </cell>
          <cell r="Y319">
            <v>12.428653919999999</v>
          </cell>
          <cell r="Z319">
            <v>10.50843744</v>
          </cell>
          <cell r="AA319">
            <v>2.6181473333333334</v>
          </cell>
          <cell r="AC319">
            <v>3.29</v>
          </cell>
        </row>
        <row r="320">
          <cell r="A320">
            <v>39508</v>
          </cell>
          <cell r="X320">
            <v>9.9281522399999993</v>
          </cell>
          <cell r="Y320">
            <v>12.977287200000001</v>
          </cell>
          <cell r="Z320">
            <v>10.88562282</v>
          </cell>
          <cell r="AA320">
            <v>2.6181473333333334</v>
          </cell>
          <cell r="AC320">
            <v>3.288538</v>
          </cell>
        </row>
        <row r="321">
          <cell r="A321">
            <v>39539</v>
          </cell>
          <cell r="X321">
            <v>10.74055152</v>
          </cell>
          <cell r="Y321">
            <v>15.54109272</v>
          </cell>
          <cell r="Z321">
            <v>11.319078279999999</v>
          </cell>
          <cell r="AA321">
            <v>3.1612833333333334</v>
          </cell>
          <cell r="AC321">
            <v>3.36</v>
          </cell>
        </row>
        <row r="322">
          <cell r="A322">
            <v>39569</v>
          </cell>
          <cell r="X322">
            <v>11.89057128</v>
          </cell>
          <cell r="Y322">
            <v>17.303049599999998</v>
          </cell>
          <cell r="Z322">
            <v>11.791219420000003</v>
          </cell>
          <cell r="AA322">
            <v>3.1612833333333334</v>
          </cell>
          <cell r="AC322">
            <v>3.36</v>
          </cell>
        </row>
        <row r="323">
          <cell r="A323">
            <v>39600</v>
          </cell>
          <cell r="X323">
            <v>13.378211519999999</v>
          </cell>
          <cell r="Y323">
            <v>20.742558240000001</v>
          </cell>
          <cell r="Z323">
            <v>12.477011020000001</v>
          </cell>
          <cell r="AA323">
            <v>3.1612833333333334</v>
          </cell>
          <cell r="AC323">
            <v>3.3641716666666666</v>
          </cell>
        </row>
        <row r="324">
          <cell r="A324">
            <v>39630</v>
          </cell>
          <cell r="X324">
            <v>11.700659760000001</v>
          </cell>
          <cell r="Y324">
            <v>18.29480976</v>
          </cell>
          <cell r="Z324">
            <v>13.379090739999999</v>
          </cell>
          <cell r="AA324">
            <v>4.4151823333333331</v>
          </cell>
          <cell r="AC324">
            <v>3.73</v>
          </cell>
        </row>
        <row r="325">
          <cell r="A325">
            <v>39661</v>
          </cell>
          <cell r="X325">
            <v>8.7042780000000004</v>
          </cell>
          <cell r="Y325">
            <v>19.919608319999998</v>
          </cell>
          <cell r="Z325">
            <v>13.809029319999999</v>
          </cell>
          <cell r="AA325">
            <v>4.4151823333333331</v>
          </cell>
          <cell r="AC325">
            <v>3.73</v>
          </cell>
        </row>
        <row r="326">
          <cell r="A326">
            <v>39692</v>
          </cell>
          <cell r="X326">
            <v>8.0395876800000003</v>
          </cell>
          <cell r="Y326">
            <v>16.1424792</v>
          </cell>
          <cell r="Z326">
            <v>14.072795319999997</v>
          </cell>
          <cell r="AA326">
            <v>4.4151823333333331</v>
          </cell>
          <cell r="AC326">
            <v>3.7266981666666674</v>
          </cell>
        </row>
        <row r="327">
          <cell r="A327">
            <v>39722</v>
          </cell>
          <cell r="X327">
            <v>7.1111313599999999</v>
          </cell>
          <cell r="Y327">
            <v>11.985527039999999</v>
          </cell>
          <cell r="Z327">
            <v>13.836285140000003</v>
          </cell>
          <cell r="AA327">
            <v>2.4855366666666665</v>
          </cell>
          <cell r="AC327">
            <v>2.75</v>
          </cell>
        </row>
        <row r="328">
          <cell r="A328">
            <v>39753</v>
          </cell>
          <cell r="X328">
            <v>7.0689288000000001</v>
          </cell>
          <cell r="Y328">
            <v>9.1263036</v>
          </cell>
          <cell r="Z328">
            <v>13.193575319999997</v>
          </cell>
          <cell r="AA328">
            <v>2.4855366666666665</v>
          </cell>
          <cell r="AC328">
            <v>2.75</v>
          </cell>
        </row>
        <row r="329">
          <cell r="A329">
            <v>39783</v>
          </cell>
          <cell r="X329">
            <v>6.1404724800000006</v>
          </cell>
          <cell r="Y329">
            <v>9.3478670399999988</v>
          </cell>
          <cell r="Z329">
            <v>12.25456836</v>
          </cell>
          <cell r="AA329">
            <v>2.4855366666666665</v>
          </cell>
          <cell r="AC329">
            <v>2.7508845000000002</v>
          </cell>
        </row>
        <row r="330">
          <cell r="A330">
            <v>39814</v>
          </cell>
          <cell r="X330">
            <v>5.5285353600000002</v>
          </cell>
          <cell r="Y330">
            <v>8.4616132799999999</v>
          </cell>
          <cell r="Z330">
            <v>10.190295064615384</v>
          </cell>
          <cell r="AA330">
            <v>2.2660586666666669</v>
          </cell>
          <cell r="AC330">
            <v>2.58</v>
          </cell>
        </row>
        <row r="331">
          <cell r="A331">
            <v>39845</v>
          </cell>
          <cell r="X331">
            <v>4.7583386399999998</v>
          </cell>
          <cell r="Y331">
            <v>7.4487518399999999</v>
          </cell>
          <cell r="Z331">
            <v>9.8551769800000013</v>
          </cell>
          <cell r="AA331">
            <v>2.2660586666666669</v>
          </cell>
          <cell r="AC331">
            <v>2.58</v>
          </cell>
        </row>
        <row r="332">
          <cell r="A332">
            <v>39873</v>
          </cell>
          <cell r="X332">
            <v>4.1780534400000002</v>
          </cell>
          <cell r="Y332">
            <v>7.8918787200000002</v>
          </cell>
          <cell r="Z332">
            <v>8.6400949400000009</v>
          </cell>
          <cell r="AA332">
            <v>2.2660586666666669</v>
          </cell>
          <cell r="AC332">
            <v>2.5817119999999996</v>
          </cell>
        </row>
        <row r="333">
          <cell r="A333">
            <v>39904</v>
          </cell>
          <cell r="X333">
            <v>3.89318616</v>
          </cell>
          <cell r="Y333">
            <v>7.2904922399999998</v>
          </cell>
          <cell r="Z333">
            <v>7.6808659200000013</v>
          </cell>
          <cell r="AA333">
            <v>2.4056026666666668</v>
          </cell>
          <cell r="AC333">
            <v>2.8</v>
          </cell>
        </row>
        <row r="334">
          <cell r="A334">
            <v>39934</v>
          </cell>
          <cell r="X334">
            <v>3.5133631200000002</v>
          </cell>
          <cell r="Y334">
            <v>8.1450940799999998</v>
          </cell>
          <cell r="Z334">
            <v>7.2069663400000001</v>
          </cell>
          <cell r="AA334">
            <v>2.4056026666666668</v>
          </cell>
          <cell r="AC334">
            <v>2.8</v>
          </cell>
        </row>
        <row r="335">
          <cell r="A335">
            <v>39965</v>
          </cell>
          <cell r="X335">
            <v>3.7349265599999999</v>
          </cell>
          <cell r="Y335">
            <v>7.0583781600000002</v>
          </cell>
          <cell r="Z335">
            <v>7.0267262400000003</v>
          </cell>
          <cell r="AA335">
            <v>2.4056026666666668</v>
          </cell>
          <cell r="AC335">
            <v>2.8014613333333331</v>
          </cell>
        </row>
        <row r="336">
          <cell r="A336">
            <v>39995</v>
          </cell>
          <cell r="X336">
            <v>4.1780534400000002</v>
          </cell>
          <cell r="Y336">
            <v>5.8345039200000004</v>
          </cell>
          <cell r="Z336">
            <v>7.0372768800000012</v>
          </cell>
          <cell r="AA336">
            <v>2.6530739999999997</v>
          </cell>
          <cell r="AC336">
            <v>3.19</v>
          </cell>
        </row>
        <row r="337">
          <cell r="A337">
            <v>40026</v>
          </cell>
          <cell r="X337">
            <v>3.5661163199999999</v>
          </cell>
          <cell r="Y337">
            <v>6.2881814399999998</v>
          </cell>
          <cell r="Z337">
            <v>7.0267262400000003</v>
          </cell>
          <cell r="AA337">
            <v>2.6530739999999997</v>
          </cell>
          <cell r="AC337">
            <v>3.19</v>
          </cell>
        </row>
        <row r="338">
          <cell r="A338">
            <v>40057</v>
          </cell>
          <cell r="X338">
            <v>2.9752804799999999</v>
          </cell>
          <cell r="Y338">
            <v>9.6643862400000007</v>
          </cell>
          <cell r="Z338">
            <v>7.3019220999999996</v>
          </cell>
          <cell r="AA338">
            <v>2.6530739999999997</v>
          </cell>
          <cell r="AC338">
            <v>3.1911974999999999</v>
          </cell>
        </row>
        <row r="339">
          <cell r="A339">
            <v>40087</v>
          </cell>
          <cell r="X339">
            <v>3.9248380800000002</v>
          </cell>
          <cell r="Y339">
            <v>7.9657331999999998</v>
          </cell>
          <cell r="Z339">
            <v>7.6298711600000022</v>
          </cell>
          <cell r="AA339">
            <v>3.0206466666666665</v>
          </cell>
          <cell r="AC339">
            <v>3.41</v>
          </cell>
        </row>
        <row r="340">
          <cell r="A340">
            <v>40118</v>
          </cell>
          <cell r="X340">
            <v>4.5156739200000002</v>
          </cell>
          <cell r="Y340">
            <v>7.4382012</v>
          </cell>
          <cell r="Z340">
            <v>8.0026604399999997</v>
          </cell>
          <cell r="AA340">
            <v>3.0206466666666665</v>
          </cell>
          <cell r="AC340">
            <v>3.41</v>
          </cell>
        </row>
        <row r="341">
          <cell r="A341">
            <v>40148</v>
          </cell>
          <cell r="X341">
            <v>4.7477879999999999</v>
          </cell>
          <cell r="Y341">
            <v>7.6597646399999997</v>
          </cell>
          <cell r="Z341">
            <v>8.3147835400000005</v>
          </cell>
          <cell r="AA341">
            <v>3.0206466666666665</v>
          </cell>
          <cell r="AC341">
            <v>3.4073258333333332</v>
          </cell>
        </row>
        <row r="342">
          <cell r="A342">
            <v>40179</v>
          </cell>
          <cell r="X342">
            <v>6.1404724800000006</v>
          </cell>
          <cell r="Y342">
            <v>6.1721243999999995</v>
          </cell>
          <cell r="Z342">
            <v>8.7007611199999975</v>
          </cell>
          <cell r="AA342">
            <v>4.2123293333333338</v>
          </cell>
          <cell r="AC342">
            <v>3.56</v>
          </cell>
        </row>
        <row r="343">
          <cell r="A343">
            <v>40210</v>
          </cell>
          <cell r="X343">
            <v>5.57073792</v>
          </cell>
          <cell r="Y343">
            <v>6.4886436000000005</v>
          </cell>
          <cell r="Z343">
            <v>9.0067296800000012</v>
          </cell>
          <cell r="AA343">
            <v>4.2123293333333338</v>
          </cell>
          <cell r="AC343">
            <v>3.56</v>
          </cell>
        </row>
        <row r="344">
          <cell r="A344">
            <v>40238</v>
          </cell>
          <cell r="X344">
            <v>5.0854084799999999</v>
          </cell>
          <cell r="Y344">
            <v>6.2776307999999998</v>
          </cell>
          <cell r="Z344">
            <v>9.1518009799999991</v>
          </cell>
          <cell r="AA344">
            <v>4.2123293333333338</v>
          </cell>
          <cell r="AC344">
            <v>3.5569776666666666</v>
          </cell>
        </row>
        <row r="345">
          <cell r="A345">
            <v>40269</v>
          </cell>
          <cell r="X345">
            <v>4.05144576</v>
          </cell>
          <cell r="Y345">
            <v>8.0184864000000005</v>
          </cell>
          <cell r="Z345">
            <v>9.347867039999997</v>
          </cell>
          <cell r="AA345">
            <v>3.2920980000000002</v>
          </cell>
          <cell r="AC345">
            <v>3.61</v>
          </cell>
        </row>
        <row r="346">
          <cell r="A346">
            <v>40299</v>
          </cell>
          <cell r="X346">
            <v>4.5156739200000002</v>
          </cell>
          <cell r="Y346">
            <v>8.4932652000000015</v>
          </cell>
          <cell r="Z346">
            <v>9.6045992799999969</v>
          </cell>
          <cell r="AA346">
            <v>3.2920980000000002</v>
          </cell>
          <cell r="AC346">
            <v>3.61</v>
          </cell>
        </row>
        <row r="347">
          <cell r="A347">
            <v>40330</v>
          </cell>
          <cell r="X347">
            <v>4.38906624</v>
          </cell>
          <cell r="Y347">
            <v>8.5671196799999993</v>
          </cell>
          <cell r="Z347">
            <v>9.6353719799999986</v>
          </cell>
          <cell r="AA347">
            <v>3.2920980000000002</v>
          </cell>
          <cell r="AC347">
            <v>3.6054210000000002</v>
          </cell>
        </row>
        <row r="348">
          <cell r="A348">
            <v>40360</v>
          </cell>
          <cell r="X348">
            <v>5.0010033600000003</v>
          </cell>
          <cell r="Y348">
            <v>7.77582168</v>
          </cell>
          <cell r="Z348">
            <v>9.6969173799999986</v>
          </cell>
          <cell r="AA348">
            <v>3.4055573333333333</v>
          </cell>
          <cell r="AC348">
            <v>3.61</v>
          </cell>
        </row>
        <row r="349">
          <cell r="A349">
            <v>40391</v>
          </cell>
          <cell r="X349">
            <v>5.0432059200000001</v>
          </cell>
          <cell r="Y349">
            <v>7.8391255199999996</v>
          </cell>
          <cell r="Z349">
            <v>9.7145017799999973</v>
          </cell>
          <cell r="AA349">
            <v>3.4055573333333333</v>
          </cell>
          <cell r="AC349">
            <v>3.61</v>
          </cell>
        </row>
        <row r="350">
          <cell r="A350">
            <v>40422</v>
          </cell>
          <cell r="X350">
            <v>3.8404329600000002</v>
          </cell>
          <cell r="Y350">
            <v>8.9469427200000009</v>
          </cell>
          <cell r="Z350">
            <v>9.7681341999999987</v>
          </cell>
          <cell r="AA350">
            <v>3.4055573333333333</v>
          </cell>
          <cell r="AC350">
            <v>3.6093473333333339</v>
          </cell>
        </row>
        <row r="351">
          <cell r="A351">
            <v>40452</v>
          </cell>
          <cell r="X351">
            <v>4.05144576</v>
          </cell>
          <cell r="Y351">
            <v>9.7171394400000004</v>
          </cell>
          <cell r="Z351">
            <v>9.8859496799999995</v>
          </cell>
          <cell r="AA351">
            <v>3.66919</v>
          </cell>
          <cell r="AC351">
            <v>3.87</v>
          </cell>
        </row>
        <row r="352">
          <cell r="A352">
            <v>40483</v>
          </cell>
          <cell r="X352">
            <v>3.47116056</v>
          </cell>
          <cell r="Y352">
            <v>10.002006720000001</v>
          </cell>
          <cell r="Z352">
            <v>9.9343067799999982</v>
          </cell>
          <cell r="AA352">
            <v>3.66919</v>
          </cell>
          <cell r="AC352">
            <v>3.87</v>
          </cell>
        </row>
        <row r="353">
          <cell r="A353">
            <v>40513</v>
          </cell>
          <cell r="X353">
            <v>4.5051232799999994</v>
          </cell>
          <cell r="Y353">
            <v>9.6010823999999992</v>
          </cell>
          <cell r="Z353">
            <v>9.9932145199999987</v>
          </cell>
          <cell r="AA353">
            <v>3.66919</v>
          </cell>
          <cell r="AC353">
            <v>3.8669899999999999</v>
          </cell>
        </row>
        <row r="354">
          <cell r="A354">
            <v>40544</v>
          </cell>
          <cell r="X354">
            <v>4.4523700799999997</v>
          </cell>
          <cell r="Y354">
            <v>11.08872264</v>
          </cell>
          <cell r="Z354">
            <v>10.145319580000001</v>
          </cell>
          <cell r="AA354">
            <v>4.3342796666666663</v>
          </cell>
          <cell r="AC354">
            <v>4.07</v>
          </cell>
        </row>
        <row r="355">
          <cell r="A355">
            <v>40575</v>
          </cell>
          <cell r="X355">
            <v>4.55787648</v>
          </cell>
          <cell r="Y355">
            <v>11.616254639999999</v>
          </cell>
          <cell r="Z355">
            <v>10.278961019999997</v>
          </cell>
          <cell r="AA355">
            <v>4.3342796666666663</v>
          </cell>
          <cell r="AC355">
            <v>4.07</v>
          </cell>
        </row>
        <row r="356">
          <cell r="A356">
            <v>40603</v>
          </cell>
          <cell r="X356">
            <v>4.0092432000000002</v>
          </cell>
          <cell r="Y356">
            <v>12.21764112</v>
          </cell>
          <cell r="Z356">
            <v>10.537451699999998</v>
          </cell>
          <cell r="AA356">
            <v>4.3342796666666663</v>
          </cell>
          <cell r="AC356">
            <v>4.0728150000000003</v>
          </cell>
        </row>
        <row r="357">
          <cell r="A357">
            <v>40634</v>
          </cell>
          <cell r="X357">
            <v>4.4734713600000005</v>
          </cell>
          <cell r="Y357">
            <v>11.83781808</v>
          </cell>
          <cell r="Z357">
            <v>10.962994179999999</v>
          </cell>
          <cell r="AA357">
            <v>4.4683946666666667</v>
          </cell>
          <cell r="AC357">
            <v>4.37</v>
          </cell>
        </row>
        <row r="358">
          <cell r="A358">
            <v>40664</v>
          </cell>
          <cell r="X358">
            <v>4.6211803199999997</v>
          </cell>
          <cell r="Y358">
            <v>12.12268536</v>
          </cell>
          <cell r="Z358">
            <v>11.66109486</v>
          </cell>
          <cell r="AA358">
            <v>4.4683946666666667</v>
          </cell>
          <cell r="AC358">
            <v>4.37</v>
          </cell>
        </row>
        <row r="359">
          <cell r="A359">
            <v>40695</v>
          </cell>
          <cell r="X359">
            <v>4.56842712</v>
          </cell>
          <cell r="Y359">
            <v>11.953875119999999</v>
          </cell>
          <cell r="Z359">
            <v>12.46030584</v>
          </cell>
          <cell r="AA359">
            <v>4.4683946666666667</v>
          </cell>
          <cell r="AC359">
            <v>4.3682773333333342</v>
          </cell>
        </row>
        <row r="360">
          <cell r="A360">
            <v>40725</v>
          </cell>
          <cell r="X360">
            <v>4.6000790400000007</v>
          </cell>
          <cell r="Y360">
            <v>11.658457200000001</v>
          </cell>
          <cell r="Z360">
            <v>12.961461240000002</v>
          </cell>
          <cell r="AA360">
            <v>4.3791950000000002</v>
          </cell>
          <cell r="AC360">
            <v>4.42</v>
          </cell>
        </row>
        <row r="361">
          <cell r="A361">
            <v>40756</v>
          </cell>
          <cell r="X361">
            <v>4.6211803199999997</v>
          </cell>
          <cell r="Y361">
            <v>12.323147519999999</v>
          </cell>
          <cell r="Z361">
            <v>13.480201039999999</v>
          </cell>
          <cell r="AA361">
            <v>4.3791950000000002</v>
          </cell>
          <cell r="AC361">
            <v>4.42</v>
          </cell>
        </row>
        <row r="362">
          <cell r="A362">
            <v>40787</v>
          </cell>
          <cell r="X362">
            <v>4.0725470399999999</v>
          </cell>
          <cell r="Y362">
            <v>11.53184952</v>
          </cell>
          <cell r="Z362">
            <v>13.945308420000002</v>
          </cell>
          <cell r="AA362">
            <v>4.3791950000000002</v>
          </cell>
          <cell r="AC362">
            <v>4.4212016666666667</v>
          </cell>
        </row>
        <row r="363">
          <cell r="A363">
            <v>40817</v>
          </cell>
          <cell r="X363">
            <v>3.9670406399999996</v>
          </cell>
          <cell r="Y363">
            <v>11.341938000000001</v>
          </cell>
          <cell r="Z363">
            <v>14.104447239999999</v>
          </cell>
          <cell r="AA363">
            <v>4.2038116666666667</v>
          </cell>
          <cell r="AC363">
            <v>4.76</v>
          </cell>
        </row>
        <row r="364">
          <cell r="A364">
            <v>40848</v>
          </cell>
          <cell r="X364">
            <v>3.7032746399999996</v>
          </cell>
          <cell r="Y364">
            <v>10.993766880000001</v>
          </cell>
          <cell r="Z364">
            <v>14.135219939999999</v>
          </cell>
          <cell r="AA364">
            <v>4.2038116666666667</v>
          </cell>
          <cell r="AC364">
            <v>4.76</v>
          </cell>
        </row>
        <row r="365">
          <cell r="A365">
            <v>40878</v>
          </cell>
          <cell r="X365">
            <v>3.55556568</v>
          </cell>
          <cell r="Y365">
            <v>10.318525919999999</v>
          </cell>
          <cell r="Z365">
            <v>14.196765339999999</v>
          </cell>
          <cell r="AA365">
            <v>4.2038116666666667</v>
          </cell>
          <cell r="AC365">
            <v>4.7609433333333326</v>
          </cell>
        </row>
        <row r="366">
          <cell r="A366">
            <v>40909</v>
          </cell>
          <cell r="X366">
            <v>3.2601477599999997</v>
          </cell>
          <cell r="Y366">
            <v>10.82495664</v>
          </cell>
          <cell r="Z366">
            <v>14.196765339999999</v>
          </cell>
          <cell r="AA366">
            <v>4.4800000000000004</v>
          </cell>
          <cell r="AC366">
            <v>4.76</v>
          </cell>
        </row>
        <row r="367">
          <cell r="A367">
            <v>40940</v>
          </cell>
          <cell r="X367">
            <v>2.8275715200000002</v>
          </cell>
          <cell r="Y367">
            <v>11.46854568</v>
          </cell>
          <cell r="Z367">
            <v>14.123790080000003</v>
          </cell>
          <cell r="AA367">
            <v>4.4800000000000004</v>
          </cell>
          <cell r="AC367">
            <v>4.76</v>
          </cell>
        </row>
        <row r="368">
          <cell r="A368">
            <v>40969</v>
          </cell>
          <cell r="X368">
            <v>2.5743561599999998</v>
          </cell>
          <cell r="Y368">
            <v>11.647906559999999</v>
          </cell>
          <cell r="Z368">
            <v>14.173026399999998</v>
          </cell>
          <cell r="AA368">
            <v>4.4875750000000005</v>
          </cell>
          <cell r="AC368">
            <v>4.7621089999999997</v>
          </cell>
        </row>
        <row r="369">
          <cell r="A369">
            <v>41000</v>
          </cell>
          <cell r="X369">
            <v>2.3105901599999998</v>
          </cell>
          <cell r="Y369">
            <v>10.582291919999999</v>
          </cell>
          <cell r="Z369">
            <v>14.398106719999996</v>
          </cell>
          <cell r="AA369">
            <v>4.2699999999999996</v>
          </cell>
          <cell r="AC369">
            <v>4.3600000000000003</v>
          </cell>
        </row>
        <row r="370">
          <cell r="A370">
            <v>41030</v>
          </cell>
          <cell r="X370">
            <v>2.1417799199999998</v>
          </cell>
          <cell r="Y370">
            <v>10.17081696</v>
          </cell>
          <cell r="Z370">
            <v>14.68033634</v>
          </cell>
          <cell r="AA370">
            <v>4.2699999999999996</v>
          </cell>
          <cell r="AC370">
            <v>4.3600000000000003</v>
          </cell>
        </row>
        <row r="371">
          <cell r="A371">
            <v>41061</v>
          </cell>
          <cell r="X371">
            <v>2.5638055200000003</v>
          </cell>
          <cell r="Y371">
            <v>10.160266320000002</v>
          </cell>
          <cell r="Z371">
            <v>14.841233599999997</v>
          </cell>
          <cell r="AA371">
            <v>4.2725820000000008</v>
          </cell>
          <cell r="AC371">
            <v>4.3584376666666662</v>
          </cell>
        </row>
        <row r="372">
          <cell r="A372">
            <v>41091</v>
          </cell>
          <cell r="X372">
            <v>2.9225272800000002</v>
          </cell>
          <cell r="Y372">
            <v>10.38182976</v>
          </cell>
          <cell r="Z372">
            <v>14.665389600000001</v>
          </cell>
          <cell r="AA372">
            <v>4.51</v>
          </cell>
          <cell r="AC372">
            <v>4.91</v>
          </cell>
        </row>
        <row r="373">
          <cell r="A373">
            <v>41122</v>
          </cell>
          <cell r="X373">
            <v>3.1757426399999997</v>
          </cell>
          <cell r="Y373">
            <v>10.55064</v>
          </cell>
          <cell r="Z373">
            <v>14.525593620000004</v>
          </cell>
          <cell r="AA373">
            <v>4.51</v>
          </cell>
          <cell r="AC373">
            <v>4.91</v>
          </cell>
        </row>
        <row r="374">
          <cell r="A374">
            <v>41153</v>
          </cell>
          <cell r="X374">
            <v>2.7748183200000001</v>
          </cell>
          <cell r="Y374">
            <v>10.350177840000001</v>
          </cell>
          <cell r="Z374">
            <v>14.449101479999999</v>
          </cell>
          <cell r="AA374">
            <v>4.5126000000000008</v>
          </cell>
          <cell r="AC374">
            <v>4.9059000000000008</v>
          </cell>
        </row>
        <row r="375">
          <cell r="A375">
            <v>41183</v>
          </cell>
          <cell r="X375">
            <v>3.1968439199999996</v>
          </cell>
          <cell r="Y375">
            <v>11.51074824</v>
          </cell>
          <cell r="Z375">
            <v>14.420087219999999</v>
          </cell>
          <cell r="AA375">
            <v>4.5</v>
          </cell>
          <cell r="AC375">
            <v>4.67</v>
          </cell>
        </row>
        <row r="376">
          <cell r="A376">
            <v>41214</v>
          </cell>
          <cell r="X376">
            <v>3.6610720800000003</v>
          </cell>
          <cell r="Y376">
            <v>11.320836720000001</v>
          </cell>
          <cell r="Z376">
            <v>14.326889899999999</v>
          </cell>
          <cell r="AA376">
            <v>4.5</v>
          </cell>
          <cell r="AC376">
            <v>4.67</v>
          </cell>
        </row>
        <row r="377">
          <cell r="A377">
            <v>41244</v>
          </cell>
          <cell r="X377">
            <v>3.9037368000000003</v>
          </cell>
          <cell r="Y377">
            <v>11.46854568</v>
          </cell>
          <cell r="Z377">
            <v>14.117635539999997</v>
          </cell>
          <cell r="AA377">
            <v>4.5007463333333337</v>
          </cell>
          <cell r="AC377">
            <v>4.6670556666666672</v>
          </cell>
        </row>
        <row r="378">
          <cell r="A378">
            <v>41275</v>
          </cell>
          <cell r="X378">
            <v>3.54501504</v>
          </cell>
          <cell r="Y378">
            <v>11.51074824</v>
          </cell>
          <cell r="Z378">
            <v>14.087742059999998</v>
          </cell>
          <cell r="AA378">
            <v>4.38</v>
          </cell>
          <cell r="AC378">
            <v>4.93</v>
          </cell>
        </row>
        <row r="379">
          <cell r="A379">
            <v>41306</v>
          </cell>
          <cell r="X379">
            <v>3.4184073600000002</v>
          </cell>
          <cell r="Y379">
            <v>11.45799504</v>
          </cell>
          <cell r="Z379">
            <v>14.114997879999999</v>
          </cell>
          <cell r="AA379">
            <v>4.38</v>
          </cell>
          <cell r="AC379">
            <v>4.93</v>
          </cell>
        </row>
        <row r="380">
          <cell r="A380">
            <v>41334</v>
          </cell>
          <cell r="X380">
            <v>3.62942016</v>
          </cell>
          <cell r="Y380">
            <v>10.877709840000001</v>
          </cell>
          <cell r="Z380">
            <v>14.07719142</v>
          </cell>
          <cell r="AA380">
            <v>4.3830326666666659</v>
          </cell>
          <cell r="AC380">
            <v>4.9283151666666658</v>
          </cell>
        </row>
        <row r="381">
          <cell r="A381">
            <v>41365</v>
          </cell>
          <cell r="X381">
            <v>4.1991547200000001</v>
          </cell>
          <cell r="Y381">
            <v>11.035969440000001</v>
          </cell>
          <cell r="Z381">
            <v>13.983114879999999</v>
          </cell>
          <cell r="AA381">
            <v>4.37</v>
          </cell>
          <cell r="AC381">
            <v>4.78</v>
          </cell>
        </row>
        <row r="382">
          <cell r="A382">
            <v>41395</v>
          </cell>
          <cell r="X382">
            <v>4.38906624</v>
          </cell>
          <cell r="Y382">
            <v>11.17312776</v>
          </cell>
          <cell r="Z382">
            <v>13.878487700000003</v>
          </cell>
          <cell r="AA382">
            <v>4.37</v>
          </cell>
          <cell r="AC382">
            <v>4.78</v>
          </cell>
        </row>
        <row r="383">
          <cell r="A383">
            <v>41426</v>
          </cell>
          <cell r="X383">
            <v>4.3785156000000001</v>
          </cell>
          <cell r="Y383">
            <v>11.246982239999999</v>
          </cell>
          <cell r="Z383">
            <v>13.782652720000002</v>
          </cell>
          <cell r="AA383">
            <v>4.3669289999999998</v>
          </cell>
          <cell r="AC383">
            <v>4.7828270000000002</v>
          </cell>
        </row>
        <row r="384">
          <cell r="A384">
            <v>41456</v>
          </cell>
          <cell r="X384">
            <v>3.9142874399999998</v>
          </cell>
          <cell r="Y384">
            <v>10.962114960000001</v>
          </cell>
          <cell r="Z384">
            <v>13.637581419999998</v>
          </cell>
          <cell r="AA384">
            <v>3.94</v>
          </cell>
          <cell r="AC384">
            <v>4.68</v>
          </cell>
        </row>
        <row r="385">
          <cell r="A385">
            <v>41487</v>
          </cell>
          <cell r="X385">
            <v>3.6505214399999999</v>
          </cell>
          <cell r="Y385">
            <v>10.85660856</v>
          </cell>
          <cell r="Z385">
            <v>13.515369840000002</v>
          </cell>
          <cell r="AA385">
            <v>3.94</v>
          </cell>
          <cell r="AC385">
            <v>4.68</v>
          </cell>
        </row>
        <row r="386">
          <cell r="A386">
            <v>41518</v>
          </cell>
          <cell r="X386">
            <v>3.7665784799999997</v>
          </cell>
          <cell r="Y386">
            <v>10.993766880000001</v>
          </cell>
          <cell r="Z386">
            <v>13.555813960000002</v>
          </cell>
          <cell r="AA386">
            <v>3.9390526666666665</v>
          </cell>
          <cell r="AC386">
            <v>4.6839083333333331</v>
          </cell>
        </row>
        <row r="387">
          <cell r="A387">
            <v>41548</v>
          </cell>
          <cell r="X387">
            <v>3.6927240000000001</v>
          </cell>
          <cell r="Y387">
            <v>11.52129888</v>
          </cell>
          <cell r="Z387">
            <v>13.484597140000002</v>
          </cell>
          <cell r="AA387">
            <v>4.34</v>
          </cell>
        </row>
        <row r="388">
          <cell r="A388">
            <v>41579</v>
          </cell>
          <cell r="X388">
            <v>3.6821733600000002</v>
          </cell>
          <cell r="AA388">
            <v>4.34</v>
          </cell>
        </row>
        <row r="389">
          <cell r="A389">
            <v>41609</v>
          </cell>
          <cell r="X389">
            <v>4.0303444800000001</v>
          </cell>
          <cell r="AA389">
            <v>4.3386719999999999</v>
          </cell>
        </row>
      </sheetData>
      <sheetData sheetId="2">
        <row r="5">
          <cell r="X5" t="str">
            <v>Henry Hub</v>
          </cell>
          <cell r="Y5" t="str">
            <v>UK</v>
          </cell>
          <cell r="Z5" t="str">
            <v>Europe</v>
          </cell>
          <cell r="AA5" t="str">
            <v>WA domgas</v>
          </cell>
          <cell r="AC5" t="str">
            <v>East Coast domgas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8.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G75"/>
  <sheetViews>
    <sheetView showGridLines="0" zoomScale="75" zoomScaleNormal="75" workbookViewId="0">
      <pane ySplit="9" topLeftCell="A10" activePane="bottomLeft" state="frozenSplit"/>
      <selection activeCell="L4" sqref="L4"/>
      <selection pane="bottomLeft"/>
    </sheetView>
  </sheetViews>
  <sheetFormatPr defaultRowHeight="15"/>
  <cols>
    <col min="1" max="1" width="9.140625" style="70"/>
    <col min="2" max="2" width="10.5703125" style="70" bestFit="1" customWidth="1"/>
    <col min="3" max="3" width="13.28515625" style="70" bestFit="1" customWidth="1"/>
    <col min="4" max="4" width="10.5703125" style="70" bestFit="1" customWidth="1"/>
    <col min="5" max="5" width="16.7109375" style="70" bestFit="1" customWidth="1"/>
    <col min="6" max="6" width="10.5703125" style="70" bestFit="1" customWidth="1"/>
    <col min="7" max="7" width="13.28515625" style="70" bestFit="1" customWidth="1"/>
    <col min="8" max="16384" width="9.140625" style="70"/>
  </cols>
  <sheetData>
    <row r="5" spans="1:7">
      <c r="A5" s="67" t="s">
        <v>75</v>
      </c>
      <c r="B5" s="68"/>
      <c r="C5" s="69"/>
      <c r="D5" s="69"/>
      <c r="E5" s="69"/>
      <c r="F5" s="68"/>
      <c r="G5" s="68"/>
    </row>
    <row r="6" spans="1:7">
      <c r="A6" s="71" t="s">
        <v>76</v>
      </c>
      <c r="B6" s="68"/>
      <c r="C6" s="69"/>
      <c r="D6" s="69"/>
      <c r="E6" s="69"/>
      <c r="F6" s="68"/>
      <c r="G6" s="68"/>
    </row>
    <row r="7" spans="1:7">
      <c r="A7" s="71"/>
      <c r="B7" s="101" t="s">
        <v>77</v>
      </c>
      <c r="C7" s="101"/>
      <c r="D7" s="102" t="s">
        <v>78</v>
      </c>
      <c r="E7" s="102"/>
      <c r="F7" s="72" t="s">
        <v>79</v>
      </c>
      <c r="G7" s="72"/>
    </row>
    <row r="8" spans="1:7">
      <c r="A8" s="73" t="s">
        <v>80</v>
      </c>
      <c r="B8" s="74" t="s">
        <v>81</v>
      </c>
      <c r="C8" s="74" t="s">
        <v>82</v>
      </c>
      <c r="D8" s="73" t="s">
        <v>81</v>
      </c>
      <c r="E8" s="73" t="s">
        <v>83</v>
      </c>
      <c r="F8" s="74" t="s">
        <v>81</v>
      </c>
      <c r="G8" s="74" t="s">
        <v>84</v>
      </c>
    </row>
    <row r="9" spans="1:7">
      <c r="A9" s="73"/>
      <c r="B9" s="74" t="s">
        <v>85</v>
      </c>
      <c r="C9" s="74" t="s">
        <v>86</v>
      </c>
      <c r="D9" s="73" t="s">
        <v>85</v>
      </c>
      <c r="E9" s="73" t="s">
        <v>86</v>
      </c>
      <c r="F9" s="74" t="s">
        <v>85</v>
      </c>
      <c r="G9" s="74" t="s">
        <v>86</v>
      </c>
    </row>
    <row r="10" spans="1:7">
      <c r="A10" s="75">
        <v>36243</v>
      </c>
      <c r="B10" s="76">
        <v>1.7620640000000001</v>
      </c>
      <c r="C10" s="76">
        <v>200.01295300000001</v>
      </c>
      <c r="D10" s="77">
        <v>1.245798</v>
      </c>
      <c r="E10" s="77">
        <v>148.50315900000001</v>
      </c>
      <c r="F10" s="76">
        <f t="shared" ref="F10:G25" si="0">+B10+D10</f>
        <v>3.0078620000000003</v>
      </c>
      <c r="G10" s="76">
        <f t="shared" si="0"/>
        <v>348.51611200000002</v>
      </c>
    </row>
    <row r="11" spans="1:7">
      <c r="A11" s="75">
        <v>36336</v>
      </c>
      <c r="B11" s="76">
        <v>1.4574940000000001</v>
      </c>
      <c r="C11" s="76">
        <v>207.42253199999999</v>
      </c>
      <c r="D11" s="77">
        <v>1.2554799999999999</v>
      </c>
      <c r="E11" s="77">
        <v>193.994733</v>
      </c>
      <c r="F11" s="76">
        <f t="shared" si="0"/>
        <v>2.712974</v>
      </c>
      <c r="G11" s="76">
        <f t="shared" si="0"/>
        <v>401.41726499999999</v>
      </c>
    </row>
    <row r="12" spans="1:7">
      <c r="A12" s="75">
        <v>36429</v>
      </c>
      <c r="B12" s="76">
        <v>2.2850799999999998</v>
      </c>
      <c r="C12" s="76">
        <v>475.87644</v>
      </c>
      <c r="D12" s="77">
        <v>1.5781829999999999</v>
      </c>
      <c r="E12" s="77">
        <v>318.31437699999998</v>
      </c>
      <c r="F12" s="76">
        <f t="shared" si="0"/>
        <v>3.8632629999999999</v>
      </c>
      <c r="G12" s="76">
        <f t="shared" si="0"/>
        <v>794.19081699999992</v>
      </c>
    </row>
    <row r="13" spans="1:7">
      <c r="A13" s="75">
        <v>36522</v>
      </c>
      <c r="B13" s="76">
        <v>2.9858009999999999</v>
      </c>
      <c r="C13" s="76">
        <v>675.97909800000002</v>
      </c>
      <c r="D13" s="77">
        <v>1.485668</v>
      </c>
      <c r="E13" s="77">
        <v>352.48540500000001</v>
      </c>
      <c r="F13" s="76">
        <f t="shared" si="0"/>
        <v>4.4714689999999999</v>
      </c>
      <c r="G13" s="76">
        <f t="shared" si="0"/>
        <v>1028.4645030000001</v>
      </c>
    </row>
    <row r="14" spans="1:7">
      <c r="A14" s="75">
        <v>36615</v>
      </c>
      <c r="B14" s="76">
        <v>3.5222440000000002</v>
      </c>
      <c r="C14" s="76">
        <v>988.31516999999997</v>
      </c>
      <c r="D14" s="77">
        <v>1.7186859999999999</v>
      </c>
      <c r="E14" s="77">
        <v>477.41885100000002</v>
      </c>
      <c r="F14" s="76">
        <f t="shared" si="0"/>
        <v>5.2409300000000005</v>
      </c>
      <c r="G14" s="76">
        <f t="shared" si="0"/>
        <v>1465.734021</v>
      </c>
    </row>
    <row r="15" spans="1:7">
      <c r="A15" s="75">
        <v>36678</v>
      </c>
      <c r="B15" s="76">
        <v>3.260481</v>
      </c>
      <c r="C15" s="76">
        <v>1004.59593</v>
      </c>
      <c r="D15" s="77">
        <v>1.5651109999999999</v>
      </c>
      <c r="E15" s="77">
        <v>435.71981599999998</v>
      </c>
      <c r="F15" s="76">
        <f t="shared" si="0"/>
        <v>4.8255920000000003</v>
      </c>
      <c r="G15" s="76">
        <f t="shared" si="0"/>
        <v>1440.315746</v>
      </c>
    </row>
    <row r="16" spans="1:7">
      <c r="A16" s="75">
        <v>36771</v>
      </c>
      <c r="B16" s="76">
        <v>3.5014810000000001</v>
      </c>
      <c r="C16" s="76">
        <v>1287.8987099999999</v>
      </c>
      <c r="D16" s="77">
        <v>1.521156</v>
      </c>
      <c r="E16" s="77">
        <v>524.73260700000003</v>
      </c>
      <c r="F16" s="76">
        <f t="shared" si="0"/>
        <v>5.0226369999999996</v>
      </c>
      <c r="G16" s="76">
        <f t="shared" si="0"/>
        <v>1812.6313169999999</v>
      </c>
    </row>
    <row r="17" spans="1:7">
      <c r="A17" s="75">
        <v>36861</v>
      </c>
      <c r="B17" s="76">
        <v>3.459209</v>
      </c>
      <c r="C17" s="76">
        <v>1191.6063360000001</v>
      </c>
      <c r="D17" s="77">
        <v>1.391394</v>
      </c>
      <c r="E17" s="77">
        <v>508.49971399999998</v>
      </c>
      <c r="F17" s="76">
        <f t="shared" si="0"/>
        <v>4.8506029999999996</v>
      </c>
      <c r="G17" s="76">
        <f t="shared" si="0"/>
        <v>1700.1060500000001</v>
      </c>
    </row>
    <row r="18" spans="1:7">
      <c r="A18" s="75">
        <v>36951</v>
      </c>
      <c r="B18" s="76">
        <v>3.7562519999999999</v>
      </c>
      <c r="C18" s="76">
        <v>1238.314519</v>
      </c>
      <c r="D18" s="77">
        <v>1.461999</v>
      </c>
      <c r="E18" s="77">
        <v>472.85967299999999</v>
      </c>
      <c r="F18" s="76">
        <f t="shared" si="0"/>
        <v>5.2182510000000004</v>
      </c>
      <c r="G18" s="76">
        <f t="shared" si="0"/>
        <v>1711.1741919999999</v>
      </c>
    </row>
    <row r="19" spans="1:7">
      <c r="A19" s="75">
        <v>37043</v>
      </c>
      <c r="B19" s="76">
        <v>3.240332</v>
      </c>
      <c r="C19" s="76">
        <v>1074.2325169999999</v>
      </c>
      <c r="D19" s="77">
        <v>1.434911</v>
      </c>
      <c r="E19" s="77">
        <v>478.43494600000002</v>
      </c>
      <c r="F19" s="76">
        <f t="shared" si="0"/>
        <v>4.675243</v>
      </c>
      <c r="G19" s="76">
        <f t="shared" si="0"/>
        <v>1552.667463</v>
      </c>
    </row>
    <row r="20" spans="1:7">
      <c r="A20" s="75">
        <v>37135</v>
      </c>
      <c r="B20" s="76">
        <v>3.5867040000000001</v>
      </c>
      <c r="C20" s="76">
        <v>1115.118109</v>
      </c>
      <c r="D20" s="77">
        <v>1.6060540000000001</v>
      </c>
      <c r="E20" s="77">
        <v>481.962243</v>
      </c>
      <c r="F20" s="76">
        <f t="shared" si="0"/>
        <v>5.1927580000000004</v>
      </c>
      <c r="G20" s="76">
        <f t="shared" si="0"/>
        <v>1597.0803519999999</v>
      </c>
    </row>
    <row r="21" spans="1:7">
      <c r="A21" s="75">
        <v>37226</v>
      </c>
      <c r="B21" s="76">
        <v>3.477967</v>
      </c>
      <c r="C21" s="76">
        <v>818.91795400000001</v>
      </c>
      <c r="D21" s="77">
        <v>1.5121039999999999</v>
      </c>
      <c r="E21" s="77">
        <v>354.651475</v>
      </c>
      <c r="F21" s="76">
        <f t="shared" si="0"/>
        <v>4.9900710000000004</v>
      </c>
      <c r="G21" s="76">
        <f t="shared" si="0"/>
        <v>1173.5694290000001</v>
      </c>
    </row>
    <row r="22" spans="1:7">
      <c r="A22" s="75">
        <v>37316</v>
      </c>
      <c r="B22" s="78">
        <v>4.0860620000000001</v>
      </c>
      <c r="C22" s="78">
        <v>1117.3454730000001</v>
      </c>
      <c r="D22" s="79">
        <v>1.5268969999999999</v>
      </c>
      <c r="E22" s="79">
        <v>371.24079799999998</v>
      </c>
      <c r="F22" s="76">
        <f t="shared" si="0"/>
        <v>5.612959</v>
      </c>
      <c r="G22" s="76">
        <f t="shared" si="0"/>
        <v>1488.5862710000001</v>
      </c>
    </row>
    <row r="23" spans="1:7">
      <c r="A23" s="75">
        <v>37408</v>
      </c>
      <c r="B23" s="78">
        <v>3.937119</v>
      </c>
      <c r="C23" s="78">
        <v>1147.3291750000001</v>
      </c>
      <c r="D23" s="79">
        <v>1.6809480000000001</v>
      </c>
      <c r="E23" s="79">
        <v>472.17899</v>
      </c>
      <c r="F23" s="76">
        <f t="shared" si="0"/>
        <v>5.6180669999999999</v>
      </c>
      <c r="G23" s="76">
        <f t="shared" si="0"/>
        <v>1619.5081650000002</v>
      </c>
    </row>
    <row r="24" spans="1:7">
      <c r="A24" s="75">
        <v>37500</v>
      </c>
      <c r="B24" s="78">
        <v>3.7312120000000002</v>
      </c>
      <c r="C24" s="78">
        <v>1198.2107100000001</v>
      </c>
      <c r="D24" s="79">
        <v>1.897149</v>
      </c>
      <c r="E24" s="79">
        <v>573.09577100000001</v>
      </c>
      <c r="F24" s="76">
        <f t="shared" si="0"/>
        <v>5.6283609999999999</v>
      </c>
      <c r="G24" s="76">
        <f t="shared" si="0"/>
        <v>1771.3064810000001</v>
      </c>
    </row>
    <row r="25" spans="1:7">
      <c r="A25" s="75">
        <v>37591</v>
      </c>
      <c r="B25" s="78">
        <v>3.5340229999999999</v>
      </c>
      <c r="C25" s="78">
        <v>1039.8336999999999</v>
      </c>
      <c r="D25" s="79">
        <v>1.7735669999999999</v>
      </c>
      <c r="E25" s="79">
        <v>512.06028600000002</v>
      </c>
      <c r="F25" s="76">
        <f t="shared" si="0"/>
        <v>5.3075899999999994</v>
      </c>
      <c r="G25" s="76">
        <f t="shared" si="0"/>
        <v>1551.893986</v>
      </c>
    </row>
    <row r="26" spans="1:7">
      <c r="A26" s="75">
        <v>37681</v>
      </c>
      <c r="B26" s="78">
        <v>3.1149810000000002</v>
      </c>
      <c r="C26" s="78">
        <v>1059.5078820000001</v>
      </c>
      <c r="D26" s="79">
        <v>1.767471</v>
      </c>
      <c r="E26" s="79">
        <v>585.91432899999995</v>
      </c>
      <c r="F26" s="76">
        <f t="shared" ref="F26:G50" si="1">+B26+D26</f>
        <v>4.8824520000000007</v>
      </c>
      <c r="G26" s="76">
        <f t="shared" si="1"/>
        <v>1645.4222110000001</v>
      </c>
    </row>
    <row r="27" spans="1:7">
      <c r="A27" s="75">
        <v>37773</v>
      </c>
      <c r="B27" s="78">
        <v>3.6240830000000002</v>
      </c>
      <c r="C27" s="78">
        <v>960.57250499999998</v>
      </c>
      <c r="D27" s="79">
        <v>1.4959690000000001</v>
      </c>
      <c r="E27" s="79">
        <v>375.29238700000002</v>
      </c>
      <c r="F27" s="76">
        <f t="shared" si="1"/>
        <v>5.1200520000000003</v>
      </c>
      <c r="G27" s="76">
        <f t="shared" si="1"/>
        <v>1335.8648920000001</v>
      </c>
    </row>
    <row r="28" spans="1:7">
      <c r="A28" s="75">
        <v>37865</v>
      </c>
      <c r="B28" s="78">
        <v>3.9139629999999999</v>
      </c>
      <c r="C28" s="78">
        <v>1060.1358299999999</v>
      </c>
      <c r="D28" s="79">
        <v>1.8340510000000001</v>
      </c>
      <c r="E28" s="79">
        <v>480.41519099999999</v>
      </c>
      <c r="F28" s="76">
        <f t="shared" si="1"/>
        <v>5.7480139999999995</v>
      </c>
      <c r="G28" s="76">
        <f t="shared" si="1"/>
        <v>1540.551021</v>
      </c>
    </row>
    <row r="29" spans="1:7">
      <c r="A29" s="75">
        <v>37956</v>
      </c>
      <c r="B29" s="78">
        <v>3.466307</v>
      </c>
      <c r="C29" s="78">
        <v>946.84622999999999</v>
      </c>
      <c r="D29" s="79">
        <v>1.2962530000000001</v>
      </c>
      <c r="E29" s="79">
        <v>333.37376</v>
      </c>
      <c r="F29" s="76">
        <f t="shared" si="1"/>
        <v>4.7625600000000006</v>
      </c>
      <c r="G29" s="76">
        <f t="shared" si="1"/>
        <v>1280.2199900000001</v>
      </c>
    </row>
    <row r="30" spans="1:7">
      <c r="A30" s="75">
        <v>38047</v>
      </c>
      <c r="B30" s="78">
        <v>3.2103959999999998</v>
      </c>
      <c r="C30" s="78">
        <v>909.28289800000005</v>
      </c>
      <c r="D30" s="79">
        <v>1.595933</v>
      </c>
      <c r="E30" s="79">
        <v>450.41567700000002</v>
      </c>
      <c r="F30" s="76">
        <f t="shared" si="1"/>
        <v>4.8063289999999999</v>
      </c>
      <c r="G30" s="76">
        <f t="shared" si="1"/>
        <v>1359.6985750000001</v>
      </c>
    </row>
    <row r="31" spans="1:7">
      <c r="A31" s="75">
        <v>38139</v>
      </c>
      <c r="B31" s="78">
        <v>2.63245</v>
      </c>
      <c r="C31" s="78">
        <v>857.37622999999996</v>
      </c>
      <c r="D31" s="79">
        <v>1.455247</v>
      </c>
      <c r="E31" s="79">
        <v>483.30196100000001</v>
      </c>
      <c r="F31" s="76">
        <f t="shared" si="1"/>
        <v>4.0876970000000004</v>
      </c>
      <c r="G31" s="76">
        <f t="shared" si="1"/>
        <v>1340.678191</v>
      </c>
    </row>
    <row r="32" spans="1:7">
      <c r="A32" s="75">
        <v>38231</v>
      </c>
      <c r="B32" s="78">
        <v>3.3540009999999998</v>
      </c>
      <c r="C32" s="78">
        <v>1316.4309470000001</v>
      </c>
      <c r="D32" s="79">
        <v>1.0507740000000001</v>
      </c>
      <c r="E32" s="79">
        <v>585.40628300000003</v>
      </c>
      <c r="F32" s="76">
        <f t="shared" si="1"/>
        <v>4.4047749999999999</v>
      </c>
      <c r="G32" s="76">
        <f t="shared" si="1"/>
        <v>1901.8372300000001</v>
      </c>
    </row>
    <row r="33" spans="1:7">
      <c r="A33" s="75">
        <v>38322</v>
      </c>
      <c r="B33" s="78">
        <v>3.0219999999999998</v>
      </c>
      <c r="C33" s="78">
        <v>1126.22</v>
      </c>
      <c r="D33" s="79">
        <v>1.381448</v>
      </c>
      <c r="E33" s="79">
        <v>503.84818999999999</v>
      </c>
      <c r="F33" s="76">
        <f t="shared" si="1"/>
        <v>4.403448</v>
      </c>
      <c r="G33" s="76">
        <f t="shared" si="1"/>
        <v>1630.06819</v>
      </c>
    </row>
    <row r="34" spans="1:7">
      <c r="A34" s="75">
        <v>38412</v>
      </c>
      <c r="B34" s="78">
        <v>2.9159229999999998</v>
      </c>
      <c r="C34" s="78">
        <v>1152.8327589999999</v>
      </c>
      <c r="D34" s="79">
        <v>1.4509399999999999</v>
      </c>
      <c r="E34" s="79">
        <v>557.82519400000001</v>
      </c>
      <c r="F34" s="76">
        <f t="shared" si="1"/>
        <v>4.3668629999999995</v>
      </c>
      <c r="G34" s="76">
        <f t="shared" si="1"/>
        <v>1710.6579529999999</v>
      </c>
    </row>
    <row r="35" spans="1:7">
      <c r="A35" s="75">
        <v>38504</v>
      </c>
      <c r="B35" s="78">
        <v>3.4811040000000002</v>
      </c>
      <c r="C35" s="78">
        <v>1581.3614889999999</v>
      </c>
      <c r="D35" s="79">
        <v>1.290584</v>
      </c>
      <c r="E35" s="79">
        <v>556.04359999999997</v>
      </c>
      <c r="F35" s="76">
        <f t="shared" si="1"/>
        <v>4.7716880000000002</v>
      </c>
      <c r="G35" s="76">
        <f t="shared" si="1"/>
        <v>2137.4050889999999</v>
      </c>
    </row>
    <row r="36" spans="1:7">
      <c r="A36" s="75">
        <v>38596</v>
      </c>
      <c r="B36" s="78">
        <v>3.6096870000000001</v>
      </c>
      <c r="C36" s="78">
        <v>1873.904747</v>
      </c>
      <c r="D36" s="79">
        <v>1.567458</v>
      </c>
      <c r="E36" s="79">
        <v>759.64761499999997</v>
      </c>
      <c r="F36" s="76">
        <f t="shared" si="1"/>
        <v>5.1771450000000003</v>
      </c>
      <c r="G36" s="76">
        <f t="shared" si="1"/>
        <v>2633.5523619999999</v>
      </c>
    </row>
    <row r="37" spans="1:7">
      <c r="A37" s="75">
        <v>38687</v>
      </c>
      <c r="B37" s="78">
        <v>3.1671830000000001</v>
      </c>
      <c r="C37" s="78">
        <v>1554.1713749999999</v>
      </c>
      <c r="D37" s="79">
        <v>1.575518</v>
      </c>
      <c r="E37" s="79">
        <v>703.38319000000001</v>
      </c>
      <c r="F37" s="76">
        <f t="shared" si="1"/>
        <v>4.7427010000000003</v>
      </c>
      <c r="G37" s="76">
        <f t="shared" si="1"/>
        <v>2257.5545649999999</v>
      </c>
    </row>
    <row r="38" spans="1:7">
      <c r="A38" s="75">
        <v>38777</v>
      </c>
      <c r="B38" s="78">
        <v>2.1416059999999999</v>
      </c>
      <c r="C38" s="78">
        <v>1170.1441870000001</v>
      </c>
      <c r="D38" s="79">
        <v>1.3033360000000001</v>
      </c>
      <c r="E38" s="79">
        <v>673.69742699999995</v>
      </c>
      <c r="F38" s="76">
        <f t="shared" si="1"/>
        <v>3.4449420000000002</v>
      </c>
      <c r="G38" s="76">
        <f t="shared" si="1"/>
        <v>1843.8416139999999</v>
      </c>
    </row>
    <row r="39" spans="1:7">
      <c r="A39" s="75">
        <v>38869</v>
      </c>
      <c r="B39" s="78">
        <v>2.2245020000000002</v>
      </c>
      <c r="C39" s="78">
        <v>1303.0710779999999</v>
      </c>
      <c r="D39" s="79">
        <v>1.179875</v>
      </c>
      <c r="E39" s="79">
        <v>654.89832699999999</v>
      </c>
      <c r="F39" s="76">
        <f t="shared" si="1"/>
        <v>3.4043770000000002</v>
      </c>
      <c r="G39" s="76">
        <f t="shared" si="1"/>
        <v>1957.9694049999998</v>
      </c>
    </row>
    <row r="40" spans="1:7">
      <c r="A40" s="75">
        <v>38961</v>
      </c>
      <c r="B40" s="78">
        <v>3.8089599999999999</v>
      </c>
      <c r="C40" s="78">
        <v>2275.9902149999998</v>
      </c>
      <c r="D40" s="79">
        <v>1.4312910000000001</v>
      </c>
      <c r="E40" s="79">
        <v>805.00033199999996</v>
      </c>
      <c r="F40" s="76">
        <f t="shared" si="1"/>
        <v>5.2402509999999998</v>
      </c>
      <c r="G40" s="76">
        <f t="shared" si="1"/>
        <v>3080.9905469999999</v>
      </c>
    </row>
    <row r="41" spans="1:7">
      <c r="A41" s="75">
        <v>39052</v>
      </c>
      <c r="B41" s="78">
        <v>3.778724</v>
      </c>
      <c r="C41" s="78">
        <v>1853.595174</v>
      </c>
      <c r="D41" s="79">
        <v>1.6946490000000001</v>
      </c>
      <c r="E41" s="79">
        <v>806.58999300000005</v>
      </c>
      <c r="F41" s="76">
        <f t="shared" si="1"/>
        <v>5.4733730000000005</v>
      </c>
      <c r="G41" s="76">
        <f t="shared" si="1"/>
        <v>2660.1851670000001</v>
      </c>
    </row>
    <row r="42" spans="1:7">
      <c r="A42" s="75">
        <v>39142</v>
      </c>
      <c r="B42" s="78">
        <v>3.3568169999999999</v>
      </c>
      <c r="C42" s="78">
        <v>1615.211877</v>
      </c>
      <c r="D42" s="79">
        <v>1.523692</v>
      </c>
      <c r="E42" s="79">
        <v>709.92148099999997</v>
      </c>
      <c r="F42" s="76">
        <f t="shared" si="1"/>
        <v>4.880509</v>
      </c>
      <c r="G42" s="76">
        <f t="shared" si="1"/>
        <v>2325.133358</v>
      </c>
    </row>
    <row r="43" spans="1:7">
      <c r="A43" s="75">
        <v>39234</v>
      </c>
      <c r="B43" s="78">
        <v>3.3110430000000002</v>
      </c>
      <c r="C43" s="78">
        <v>1784.7970760000001</v>
      </c>
      <c r="D43" s="79">
        <v>1.21044</v>
      </c>
      <c r="E43" s="79">
        <v>650.89629300000001</v>
      </c>
      <c r="F43" s="76">
        <f t="shared" si="1"/>
        <v>4.5214829999999999</v>
      </c>
      <c r="G43" s="76">
        <f t="shared" si="1"/>
        <v>2435.6933690000001</v>
      </c>
    </row>
    <row r="44" spans="1:7">
      <c r="A44" s="75">
        <v>39326</v>
      </c>
      <c r="B44" s="78">
        <v>2.9606650000000001</v>
      </c>
      <c r="C44" s="78">
        <v>1682.4630400000001</v>
      </c>
      <c r="D44" s="79">
        <v>1.6522810000000001</v>
      </c>
      <c r="E44" s="79">
        <v>931.52293999999995</v>
      </c>
      <c r="F44" s="76">
        <f t="shared" si="1"/>
        <v>4.612946</v>
      </c>
      <c r="G44" s="76">
        <f t="shared" si="1"/>
        <v>2613.9859799999999</v>
      </c>
    </row>
    <row r="45" spans="1:7">
      <c r="A45" s="75">
        <v>39417</v>
      </c>
      <c r="B45" s="78">
        <v>3.5672670000000002</v>
      </c>
      <c r="C45" s="78">
        <v>2301.8202569999999</v>
      </c>
      <c r="D45" s="79">
        <v>1.469241</v>
      </c>
      <c r="E45" s="79">
        <v>944.41430400000002</v>
      </c>
      <c r="F45" s="76">
        <f t="shared" si="1"/>
        <v>5.0365080000000004</v>
      </c>
      <c r="G45" s="76">
        <f t="shared" si="1"/>
        <v>3246.2345609999998</v>
      </c>
    </row>
    <row r="46" spans="1:7">
      <c r="A46" s="75">
        <v>39508</v>
      </c>
      <c r="B46" s="78">
        <v>2.8385500000000001</v>
      </c>
      <c r="C46" s="78">
        <v>1925.871791</v>
      </c>
      <c r="D46" s="79">
        <v>1.378117</v>
      </c>
      <c r="E46" s="79">
        <v>859.90919799999995</v>
      </c>
      <c r="F46" s="76">
        <f t="shared" si="1"/>
        <v>4.2166670000000002</v>
      </c>
      <c r="G46" s="76">
        <f t="shared" si="1"/>
        <v>2785.7809889999999</v>
      </c>
    </row>
    <row r="47" spans="1:7">
      <c r="A47" s="75">
        <v>39600</v>
      </c>
      <c r="B47" s="78">
        <v>3.2810440000000001</v>
      </c>
      <c r="C47" s="78">
        <v>2756.0621999999998</v>
      </c>
      <c r="D47" s="79">
        <v>1.2641169999999999</v>
      </c>
      <c r="E47" s="79">
        <v>958.82342800000004</v>
      </c>
      <c r="F47" s="76">
        <f t="shared" si="1"/>
        <v>4.5451610000000002</v>
      </c>
      <c r="G47" s="76">
        <f t="shared" si="1"/>
        <v>3714.885628</v>
      </c>
    </row>
    <row r="48" spans="1:7">
      <c r="A48" s="75">
        <v>39692</v>
      </c>
      <c r="B48" s="78">
        <v>3.5198800000000001</v>
      </c>
      <c r="C48" s="78">
        <v>3103.9276570000002</v>
      </c>
      <c r="D48" s="79">
        <v>1.433894</v>
      </c>
      <c r="E48" s="79">
        <v>1136.3378419999999</v>
      </c>
      <c r="F48" s="76">
        <f t="shared" si="1"/>
        <v>4.9537740000000001</v>
      </c>
      <c r="G48" s="76">
        <f t="shared" si="1"/>
        <v>4240.2654990000001</v>
      </c>
    </row>
    <row r="49" spans="1:7">
      <c r="A49" s="75">
        <v>39783</v>
      </c>
      <c r="B49" s="78">
        <v>3.6849479999999999</v>
      </c>
      <c r="C49" s="78">
        <v>1951.7586719999999</v>
      </c>
      <c r="D49" s="79">
        <v>1.6488849999999999</v>
      </c>
      <c r="E49" s="79">
        <v>557.34643600000004</v>
      </c>
      <c r="F49" s="76">
        <f t="shared" si="1"/>
        <v>5.3338330000000003</v>
      </c>
      <c r="G49" s="76">
        <f t="shared" si="1"/>
        <v>2509.1051079999997</v>
      </c>
    </row>
    <row r="50" spans="1:7">
      <c r="A50" s="75">
        <v>39873</v>
      </c>
      <c r="B50" s="78">
        <v>3.1028630000000001</v>
      </c>
      <c r="C50" s="78">
        <v>1323.92037</v>
      </c>
      <c r="D50" s="79">
        <v>1.8248139999999999</v>
      </c>
      <c r="E50" s="79">
        <v>724.52265999999997</v>
      </c>
      <c r="F50" s="76">
        <f t="shared" si="1"/>
        <v>4.9276770000000001</v>
      </c>
      <c r="G50" s="76">
        <f t="shared" si="1"/>
        <v>2048.4430299999999</v>
      </c>
    </row>
    <row r="51" spans="1:7">
      <c r="A51" s="75">
        <v>39965</v>
      </c>
      <c r="B51" s="78">
        <v>2.7292420000000002</v>
      </c>
      <c r="C51" s="78">
        <v>1330.8899980000001</v>
      </c>
      <c r="D51" s="79">
        <v>1.7495080000000001</v>
      </c>
      <c r="E51" s="79">
        <v>690.58035400000006</v>
      </c>
      <c r="F51" s="76">
        <f t="shared" ref="F51:G75" si="2">+B51+D51</f>
        <v>4.4787499999999998</v>
      </c>
      <c r="G51" s="76">
        <f t="shared" si="2"/>
        <v>2021.4703520000003</v>
      </c>
    </row>
    <row r="52" spans="1:7">
      <c r="A52" s="75">
        <v>40057</v>
      </c>
      <c r="B52" s="78">
        <v>2.6091690000000001</v>
      </c>
      <c r="C52" s="78">
        <v>1363.1734309999999</v>
      </c>
      <c r="D52" s="79">
        <v>1.9320889999999999</v>
      </c>
      <c r="E52" s="79">
        <v>875.69228799999996</v>
      </c>
      <c r="F52" s="76">
        <f t="shared" si="2"/>
        <v>4.541258</v>
      </c>
      <c r="G52" s="76">
        <f t="shared" si="2"/>
        <v>2238.8657189999999</v>
      </c>
    </row>
    <row r="53" spans="1:7">
      <c r="A53" s="75">
        <v>40148</v>
      </c>
      <c r="B53" s="78">
        <v>2.8056429999999999</v>
      </c>
      <c r="C53" s="78">
        <v>1487.464219</v>
      </c>
      <c r="D53" s="79">
        <v>1.9861329999999999</v>
      </c>
      <c r="E53" s="79">
        <v>831.16143599999998</v>
      </c>
      <c r="F53" s="76">
        <f t="shared" si="2"/>
        <v>4.7917759999999996</v>
      </c>
      <c r="G53" s="76">
        <f t="shared" si="2"/>
        <v>2318.6256549999998</v>
      </c>
    </row>
    <row r="54" spans="1:7">
      <c r="A54" s="75">
        <v>40238</v>
      </c>
      <c r="B54" s="78">
        <v>2.347594</v>
      </c>
      <c r="C54" s="78">
        <v>1241.589283</v>
      </c>
      <c r="D54" s="79">
        <v>1.688388</v>
      </c>
      <c r="E54" s="79">
        <v>878.40317000000005</v>
      </c>
      <c r="F54" s="76">
        <f t="shared" si="2"/>
        <v>4.0359819999999997</v>
      </c>
      <c r="G54" s="76">
        <f t="shared" si="2"/>
        <v>2119.9924529999998</v>
      </c>
    </row>
    <row r="55" spans="1:7">
      <c r="A55" s="75">
        <v>40330</v>
      </c>
      <c r="B55" s="78">
        <v>4.079669</v>
      </c>
      <c r="C55" s="78">
        <v>2292.8449110000001</v>
      </c>
      <c r="D55" s="79">
        <v>1.811402</v>
      </c>
      <c r="E55" s="79">
        <v>915.92936099999997</v>
      </c>
      <c r="F55" s="76">
        <f t="shared" si="2"/>
        <v>5.8910710000000002</v>
      </c>
      <c r="G55" s="76">
        <f t="shared" si="2"/>
        <v>3208.7742720000001</v>
      </c>
    </row>
    <row r="56" spans="1:7">
      <c r="A56" s="75">
        <v>40422</v>
      </c>
      <c r="B56" s="78">
        <v>4.3708419999999997</v>
      </c>
      <c r="C56" s="78">
        <v>2437.6289529999999</v>
      </c>
      <c r="D56" s="79">
        <v>1.901114</v>
      </c>
      <c r="E56" s="79">
        <v>942.45362899999998</v>
      </c>
      <c r="F56" s="76">
        <f t="shared" si="2"/>
        <v>6.2719559999999994</v>
      </c>
      <c r="G56" s="76">
        <f t="shared" si="2"/>
        <v>3380.082582</v>
      </c>
    </row>
    <row r="57" spans="1:7">
      <c r="A57" s="75">
        <v>40513</v>
      </c>
      <c r="B57" s="78">
        <v>3.906895</v>
      </c>
      <c r="C57" s="78">
        <v>2275.2464839999998</v>
      </c>
      <c r="D57" s="79">
        <v>1.8146850000000001</v>
      </c>
      <c r="E57" s="79">
        <v>968.64731800000004</v>
      </c>
      <c r="F57" s="76">
        <f t="shared" si="2"/>
        <v>5.7215800000000003</v>
      </c>
      <c r="G57" s="76">
        <f t="shared" si="2"/>
        <v>3243.8938019999996</v>
      </c>
    </row>
    <row r="58" spans="1:7">
      <c r="A58" s="75">
        <v>40603</v>
      </c>
      <c r="B58" s="78">
        <v>2.6924429999999999</v>
      </c>
      <c r="C58" s="78">
        <v>1813.2272929999999</v>
      </c>
      <c r="D58" s="79">
        <v>1.6744270000000001</v>
      </c>
      <c r="E58" s="79">
        <v>1075.0738120000001</v>
      </c>
      <c r="F58" s="76">
        <f t="shared" si="2"/>
        <v>4.3668700000000005</v>
      </c>
      <c r="G58" s="76">
        <f t="shared" si="2"/>
        <v>2888.301105</v>
      </c>
    </row>
    <row r="59" spans="1:7">
      <c r="A59" s="75">
        <v>40695</v>
      </c>
      <c r="B59" s="78">
        <v>2.9546670000000002</v>
      </c>
      <c r="C59" s="78">
        <v>2002.759791</v>
      </c>
      <c r="D59" s="79">
        <v>1.491565</v>
      </c>
      <c r="E59" s="79">
        <v>1002.349577</v>
      </c>
      <c r="F59" s="76">
        <f t="shared" si="2"/>
        <v>4.4462320000000002</v>
      </c>
      <c r="G59" s="76">
        <f t="shared" si="2"/>
        <v>3005.1093679999999</v>
      </c>
    </row>
    <row r="60" spans="1:7">
      <c r="A60" s="75">
        <v>40787</v>
      </c>
      <c r="B60" s="78">
        <v>3.020804</v>
      </c>
      <c r="C60" s="78">
        <v>1952.9530339999999</v>
      </c>
      <c r="D60" s="79">
        <v>1.4885489999999999</v>
      </c>
      <c r="E60" s="79">
        <v>986.18390999999997</v>
      </c>
      <c r="F60" s="76">
        <f t="shared" si="2"/>
        <v>4.5093529999999999</v>
      </c>
      <c r="G60" s="76">
        <f t="shared" si="2"/>
        <v>2939.1369439999999</v>
      </c>
    </row>
    <row r="61" spans="1:7">
      <c r="A61" s="75">
        <v>40878</v>
      </c>
      <c r="B61" s="78">
        <v>3.3855789999999999</v>
      </c>
      <c r="C61" s="78">
        <v>2262.0034559999999</v>
      </c>
      <c r="D61" s="79">
        <v>1.627686</v>
      </c>
      <c r="E61" s="79">
        <v>1024.790227</v>
      </c>
      <c r="F61" s="76">
        <f t="shared" si="2"/>
        <v>5.0132649999999996</v>
      </c>
      <c r="G61" s="76">
        <f t="shared" si="2"/>
        <v>3286.7936829999999</v>
      </c>
    </row>
    <row r="62" spans="1:7">
      <c r="A62" s="75">
        <v>40969</v>
      </c>
      <c r="B62" s="78">
        <v>2.409443</v>
      </c>
      <c r="C62" s="78">
        <v>1822.344396</v>
      </c>
      <c r="D62" s="79">
        <v>1.5950839999999999</v>
      </c>
      <c r="E62" s="79">
        <v>1063.177745</v>
      </c>
      <c r="F62" s="76">
        <f t="shared" si="2"/>
        <v>4.0045269999999995</v>
      </c>
      <c r="G62" s="76">
        <f t="shared" si="2"/>
        <v>2885.5221409999999</v>
      </c>
    </row>
    <row r="63" spans="1:7">
      <c r="A63" s="75">
        <v>41061</v>
      </c>
      <c r="B63" s="78">
        <v>2.30579</v>
      </c>
      <c r="C63" s="78">
        <v>1639.3325729999999</v>
      </c>
      <c r="D63" s="79">
        <v>1.177289</v>
      </c>
      <c r="E63" s="79">
        <v>767.95968900000003</v>
      </c>
      <c r="F63" s="76">
        <f t="shared" si="2"/>
        <v>3.483079</v>
      </c>
      <c r="G63" s="76">
        <f t="shared" si="2"/>
        <v>2407.2922619999999</v>
      </c>
    </row>
    <row r="64" spans="1:7">
      <c r="A64" s="75">
        <v>41153</v>
      </c>
      <c r="B64" s="78">
        <v>2.6893250000000002</v>
      </c>
      <c r="C64" s="78">
        <v>1878.8416990000001</v>
      </c>
      <c r="D64" s="79">
        <v>1.6682189999999999</v>
      </c>
      <c r="E64" s="79">
        <v>1042.7887109999999</v>
      </c>
      <c r="F64" s="76">
        <f t="shared" si="2"/>
        <v>4.3575439999999999</v>
      </c>
      <c r="G64" s="76">
        <f t="shared" si="2"/>
        <v>2921.6304099999998</v>
      </c>
    </row>
    <row r="65" spans="1:7">
      <c r="A65" s="75">
        <v>41244</v>
      </c>
      <c r="B65" s="78">
        <v>2.5871230000000001</v>
      </c>
      <c r="C65" s="78">
        <v>1759.074867</v>
      </c>
      <c r="D65" s="79">
        <v>1.558918</v>
      </c>
      <c r="E65" s="79">
        <v>988.37496999999996</v>
      </c>
      <c r="F65" s="76">
        <f t="shared" si="2"/>
        <v>4.1460410000000003</v>
      </c>
      <c r="G65" s="76">
        <f t="shared" si="2"/>
        <v>2747.4498370000001</v>
      </c>
    </row>
    <row r="66" spans="1:7">
      <c r="A66" s="75">
        <v>41334</v>
      </c>
      <c r="B66" s="78">
        <v>1.5366310000000001</v>
      </c>
      <c r="C66" s="78">
        <v>1095.996523</v>
      </c>
      <c r="D66" s="79">
        <v>1.429154</v>
      </c>
      <c r="E66" s="79">
        <v>948.41882899999996</v>
      </c>
      <c r="F66" s="76">
        <f t="shared" si="2"/>
        <v>2.9657850000000003</v>
      </c>
      <c r="G66" s="76">
        <f t="shared" si="2"/>
        <v>2044.415352</v>
      </c>
    </row>
    <row r="67" spans="1:7">
      <c r="A67" s="75">
        <v>41426</v>
      </c>
      <c r="B67" s="78">
        <v>1.796346</v>
      </c>
      <c r="C67" s="78">
        <v>1238.145111</v>
      </c>
      <c r="D67" s="79">
        <v>1.460677</v>
      </c>
      <c r="E67" s="79">
        <v>942.45001400000001</v>
      </c>
      <c r="F67" s="76">
        <f t="shared" si="2"/>
        <v>3.2570230000000002</v>
      </c>
      <c r="G67" s="76">
        <f t="shared" si="2"/>
        <v>2180.5951249999998</v>
      </c>
    </row>
    <row r="68" spans="1:7">
      <c r="A68" s="75">
        <v>41518</v>
      </c>
      <c r="B68" s="78">
        <v>1.880603</v>
      </c>
      <c r="C68" s="78">
        <v>1474.8586319999999</v>
      </c>
      <c r="D68" s="79">
        <v>1.6749639999999999</v>
      </c>
      <c r="E68" s="79">
        <v>1183.9772049999999</v>
      </c>
      <c r="F68" s="76">
        <f t="shared" si="2"/>
        <v>3.5555669999999999</v>
      </c>
      <c r="G68" s="76">
        <f t="shared" si="2"/>
        <v>2658.8358369999996</v>
      </c>
    </row>
    <row r="69" spans="1:7">
      <c r="A69" s="75">
        <v>41609</v>
      </c>
      <c r="B69" s="78">
        <v>1.68432</v>
      </c>
      <c r="C69" s="78">
        <v>1323.5901530000001</v>
      </c>
      <c r="D69" s="79">
        <v>1.392476</v>
      </c>
      <c r="E69" s="79">
        <v>1014.919457</v>
      </c>
      <c r="F69" s="76">
        <f t="shared" si="2"/>
        <v>3.0767959999999999</v>
      </c>
      <c r="G69" s="76">
        <f t="shared" si="2"/>
        <v>2338.5096100000001</v>
      </c>
    </row>
    <row r="70" spans="1:7">
      <c r="A70" s="75">
        <v>41699</v>
      </c>
      <c r="B70" s="78">
        <v>2.189111</v>
      </c>
      <c r="C70" s="78">
        <v>1738.3902660000001</v>
      </c>
      <c r="D70" s="79">
        <v>1.2516560000000001</v>
      </c>
      <c r="E70" s="79">
        <v>912.16221299999995</v>
      </c>
      <c r="F70" s="76">
        <f t="shared" si="2"/>
        <v>3.4407670000000001</v>
      </c>
      <c r="G70" s="76">
        <f t="shared" si="2"/>
        <v>2650.5524789999999</v>
      </c>
    </row>
    <row r="71" spans="1:7">
      <c r="A71" s="75">
        <v>41791</v>
      </c>
      <c r="B71" s="78">
        <v>1.576743</v>
      </c>
      <c r="C71" s="78">
        <v>1209.621038</v>
      </c>
      <c r="D71" s="79">
        <v>1.2401249999999999</v>
      </c>
      <c r="E71" s="79">
        <v>894.42591000000004</v>
      </c>
      <c r="F71" s="76">
        <f t="shared" si="2"/>
        <v>2.8168679999999999</v>
      </c>
      <c r="G71" s="76">
        <f t="shared" si="2"/>
        <v>2104.0469480000002</v>
      </c>
    </row>
    <row r="72" spans="1:7">
      <c r="A72" s="75">
        <v>41883</v>
      </c>
      <c r="B72" s="78">
        <v>1.7955760000000001</v>
      </c>
      <c r="C72" s="78">
        <v>1284.347919</v>
      </c>
      <c r="D72" s="79">
        <v>1.8797269999999999</v>
      </c>
      <c r="E72" s="79">
        <v>1202.233976</v>
      </c>
      <c r="F72" s="76">
        <f t="shared" si="2"/>
        <v>3.675303</v>
      </c>
      <c r="G72" s="76">
        <f t="shared" si="2"/>
        <v>2486.5818950000003</v>
      </c>
    </row>
    <row r="73" spans="1:7">
      <c r="A73" s="75">
        <v>41974</v>
      </c>
      <c r="B73" s="78">
        <v>2.3753009999999999</v>
      </c>
      <c r="C73" s="78">
        <v>1421.785529</v>
      </c>
      <c r="D73" s="79">
        <v>1.7044699999999999</v>
      </c>
      <c r="E73" s="79">
        <v>955.24467500000003</v>
      </c>
      <c r="F73" s="76">
        <f t="shared" si="2"/>
        <v>4.079771</v>
      </c>
      <c r="G73" s="76">
        <f t="shared" si="2"/>
        <v>2377.0302040000001</v>
      </c>
    </row>
    <row r="74" spans="1:7">
      <c r="A74" s="75">
        <v>42064</v>
      </c>
      <c r="B74" s="78">
        <v>1.9190560000000001</v>
      </c>
      <c r="C74" s="78">
        <v>885.96253200000001</v>
      </c>
      <c r="D74" s="79">
        <v>1.6808540000000001</v>
      </c>
      <c r="E74" s="79">
        <v>627.09775100000002</v>
      </c>
      <c r="F74" s="76">
        <f t="shared" si="2"/>
        <v>3.5999100000000004</v>
      </c>
      <c r="G74" s="76">
        <f t="shared" si="2"/>
        <v>1513.060283</v>
      </c>
    </row>
    <row r="75" spans="1:7">
      <c r="A75" s="75">
        <v>42156</v>
      </c>
      <c r="B75" s="78">
        <v>1.7538929999999999</v>
      </c>
      <c r="C75" s="78">
        <v>913.28617099999997</v>
      </c>
      <c r="D75" s="79">
        <v>1.4881610000000001</v>
      </c>
      <c r="E75" s="79">
        <v>667.63580999999999</v>
      </c>
      <c r="F75" s="76">
        <f t="shared" si="2"/>
        <v>3.242054</v>
      </c>
      <c r="G75" s="76">
        <f t="shared" si="2"/>
        <v>1580.921981</v>
      </c>
    </row>
  </sheetData>
  <mergeCells count="2">
    <mergeCell ref="B7:C7"/>
    <mergeCell ref="D7:E7"/>
  </mergeCell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O128"/>
  <sheetViews>
    <sheetView showGridLines="0" workbookViewId="0"/>
  </sheetViews>
  <sheetFormatPr defaultRowHeight="12.75"/>
  <cols>
    <col min="1" max="1" width="26" customWidth="1"/>
    <col min="2" max="2" width="13.85546875" customWidth="1"/>
    <col min="4" max="4" width="12.5703125" customWidth="1"/>
    <col min="13" max="13" width="14.85546875" customWidth="1"/>
    <col min="14" max="14" width="14.28515625" customWidth="1"/>
  </cols>
  <sheetData>
    <row r="5" spans="1:15">
      <c r="A5" s="1" t="s">
        <v>49</v>
      </c>
    </row>
    <row r="6" spans="1:15">
      <c r="A6" s="22" t="s">
        <v>52</v>
      </c>
    </row>
    <row r="7" spans="1:15">
      <c r="B7" s="3" t="s">
        <v>0</v>
      </c>
    </row>
    <row r="8" spans="1:15">
      <c r="A8" t="s">
        <v>1</v>
      </c>
      <c r="B8" s="30">
        <v>103.4</v>
      </c>
      <c r="C8" s="4">
        <f t="shared" ref="C8:C29" si="0">B8/$B$30</f>
        <v>0.31023102310231027</v>
      </c>
      <c r="N8" s="5"/>
      <c r="O8" s="6"/>
    </row>
    <row r="9" spans="1:15">
      <c r="A9" t="s">
        <v>2</v>
      </c>
      <c r="B9" s="30">
        <v>33.9</v>
      </c>
      <c r="C9" s="4">
        <f t="shared" si="0"/>
        <v>0.10171017101710172</v>
      </c>
      <c r="N9" s="5"/>
      <c r="O9" s="6"/>
    </row>
    <row r="10" spans="1:15">
      <c r="A10" t="s">
        <v>3</v>
      </c>
      <c r="B10" s="30">
        <v>31.6</v>
      </c>
      <c r="C10" s="4">
        <f t="shared" si="0"/>
        <v>9.4809480948094826E-2</v>
      </c>
      <c r="N10" s="5"/>
      <c r="O10" s="6"/>
    </row>
    <row r="11" spans="1:15">
      <c r="A11" t="s">
        <v>4</v>
      </c>
      <c r="B11" s="30">
        <v>25.3</v>
      </c>
      <c r="C11" s="4">
        <f t="shared" si="0"/>
        <v>7.5907590759075924E-2</v>
      </c>
      <c r="N11" s="5"/>
      <c r="O11" s="6"/>
    </row>
    <row r="12" spans="1:15">
      <c r="A12" t="s">
        <v>5</v>
      </c>
      <c r="B12" s="30">
        <v>21.7</v>
      </c>
      <c r="C12" s="4">
        <f t="shared" si="0"/>
        <v>6.5106510651065111E-2</v>
      </c>
      <c r="N12" s="5"/>
      <c r="O12" s="6"/>
    </row>
    <row r="13" spans="1:15">
      <c r="A13" t="s">
        <v>6</v>
      </c>
      <c r="B13" s="30">
        <v>19.3</v>
      </c>
      <c r="C13" s="4">
        <f t="shared" si="0"/>
        <v>5.7905790579057918E-2</v>
      </c>
      <c r="N13" s="7"/>
      <c r="O13" s="6"/>
    </row>
    <row r="14" spans="1:15">
      <c r="A14" t="s">
        <v>7</v>
      </c>
      <c r="B14" s="30">
        <v>17.3</v>
      </c>
      <c r="C14" s="4">
        <f t="shared" si="0"/>
        <v>5.1905190519051916E-2</v>
      </c>
      <c r="N14" s="5"/>
      <c r="O14" s="6"/>
    </row>
    <row r="15" spans="1:15">
      <c r="A15" s="2" t="s">
        <v>8</v>
      </c>
      <c r="B15" s="30">
        <v>14.5</v>
      </c>
      <c r="C15" s="4">
        <f t="shared" si="0"/>
        <v>4.3504350435043512E-2</v>
      </c>
      <c r="N15" s="5"/>
      <c r="O15" s="6"/>
    </row>
    <row r="16" spans="1:15">
      <c r="A16" t="s">
        <v>9</v>
      </c>
      <c r="B16" s="30">
        <v>10.6</v>
      </c>
      <c r="C16" s="4">
        <f t="shared" si="0"/>
        <v>3.180318031803181E-2</v>
      </c>
      <c r="N16" s="7"/>
      <c r="O16" s="6"/>
    </row>
    <row r="17" spans="1:15">
      <c r="A17" t="s">
        <v>12</v>
      </c>
      <c r="B17" s="30">
        <v>8.9</v>
      </c>
      <c r="C17" s="4">
        <f t="shared" si="0"/>
        <v>2.6702670267026708E-2</v>
      </c>
      <c r="N17" s="5"/>
      <c r="O17" s="6"/>
    </row>
    <row r="18" spans="1:15">
      <c r="A18" t="s">
        <v>10</v>
      </c>
      <c r="B18" s="30">
        <v>8.3000000000000007</v>
      </c>
      <c r="C18" s="4">
        <f t="shared" si="0"/>
        <v>2.4902490249024908E-2</v>
      </c>
      <c r="N18" s="5"/>
      <c r="O18" s="6"/>
    </row>
    <row r="19" spans="1:15">
      <c r="A19" s="2" t="s">
        <v>17</v>
      </c>
      <c r="B19" s="30">
        <v>8.1999999999999993</v>
      </c>
      <c r="C19" s="4">
        <f t="shared" si="0"/>
        <v>2.4602460246024603E-2</v>
      </c>
      <c r="N19" s="7"/>
      <c r="O19" s="6"/>
    </row>
    <row r="20" spans="1:15">
      <c r="A20" t="s">
        <v>11</v>
      </c>
      <c r="B20" s="30">
        <v>8</v>
      </c>
      <c r="C20" s="4">
        <f t="shared" si="0"/>
        <v>2.4002400240024004E-2</v>
      </c>
      <c r="N20" s="7"/>
      <c r="O20" s="6"/>
    </row>
    <row r="21" spans="1:15">
      <c r="A21" s="2" t="s">
        <v>14</v>
      </c>
      <c r="B21" s="30">
        <v>5.7</v>
      </c>
      <c r="C21" s="4">
        <f t="shared" si="0"/>
        <v>1.7101710171017106E-2</v>
      </c>
      <c r="N21" s="7"/>
      <c r="O21" s="6"/>
    </row>
    <row r="22" spans="1:15">
      <c r="A22" t="s">
        <v>16</v>
      </c>
      <c r="B22" s="30">
        <v>5.3</v>
      </c>
      <c r="C22" s="4">
        <f t="shared" si="0"/>
        <v>1.5901590159015905E-2</v>
      </c>
      <c r="N22" s="7"/>
      <c r="O22" s="6"/>
    </row>
    <row r="23" spans="1:15">
      <c r="A23" t="s">
        <v>15</v>
      </c>
      <c r="B23" s="30">
        <v>5</v>
      </c>
      <c r="C23" s="4">
        <f t="shared" si="0"/>
        <v>1.5001500150015003E-2</v>
      </c>
      <c r="N23" s="7"/>
      <c r="O23" s="6"/>
    </row>
    <row r="24" spans="1:15">
      <c r="A24" t="s">
        <v>50</v>
      </c>
      <c r="B24" s="30">
        <v>4.7</v>
      </c>
      <c r="C24" s="4">
        <f t="shared" si="0"/>
        <v>1.4101410141014103E-2</v>
      </c>
      <c r="N24" s="5"/>
      <c r="O24" s="6"/>
    </row>
    <row r="25" spans="1:15">
      <c r="A25" t="s">
        <v>44</v>
      </c>
      <c r="B25" s="30">
        <v>0.5</v>
      </c>
      <c r="C25" s="4">
        <f t="shared" si="0"/>
        <v>1.5001500150015003E-3</v>
      </c>
      <c r="N25" s="5"/>
      <c r="O25" s="6"/>
    </row>
    <row r="26" spans="1:15">
      <c r="A26" t="s">
        <v>13</v>
      </c>
      <c r="B26" s="30">
        <v>0.4</v>
      </c>
      <c r="C26" s="4">
        <f t="shared" si="0"/>
        <v>1.2001200120012004E-3</v>
      </c>
      <c r="N26" s="5"/>
      <c r="O26" s="6"/>
    </row>
    <row r="27" spans="1:15">
      <c r="A27" t="s">
        <v>18</v>
      </c>
      <c r="B27" s="30">
        <v>0.4</v>
      </c>
      <c r="C27" s="4">
        <f t="shared" si="0"/>
        <v>1.2001200120012004E-3</v>
      </c>
      <c r="N27" s="5"/>
      <c r="O27" s="6"/>
    </row>
    <row r="28" spans="1:15">
      <c r="A28" t="s">
        <v>30</v>
      </c>
      <c r="B28" s="30">
        <v>0.2</v>
      </c>
      <c r="C28" s="4">
        <f t="shared" si="0"/>
        <v>6.0006000600060022E-4</v>
      </c>
      <c r="N28" s="5"/>
      <c r="O28" s="6"/>
    </row>
    <row r="29" spans="1:15">
      <c r="A29" t="s">
        <v>19</v>
      </c>
      <c r="B29" s="30">
        <v>0.1</v>
      </c>
      <c r="C29" s="4">
        <f t="shared" si="0"/>
        <v>3.0003000300030011E-4</v>
      </c>
      <c r="N29" s="5"/>
      <c r="O29" s="6"/>
    </row>
    <row r="30" spans="1:15">
      <c r="A30" s="8" t="s">
        <v>20</v>
      </c>
      <c r="B30" s="9">
        <f>SUM(B8:B29)</f>
        <v>333.29999999999995</v>
      </c>
      <c r="C30" s="4"/>
      <c r="N30" s="5"/>
      <c r="O30" s="6"/>
    </row>
    <row r="31" spans="1:15">
      <c r="N31" s="10"/>
      <c r="O31" s="6"/>
    </row>
    <row r="32" spans="1:15">
      <c r="B32" s="31"/>
    </row>
    <row r="36" spans="1:3">
      <c r="A36" s="1" t="s">
        <v>51</v>
      </c>
    </row>
    <row r="37" spans="1:3">
      <c r="A37" t="s">
        <v>21</v>
      </c>
      <c r="B37" s="22">
        <v>242.7</v>
      </c>
      <c r="C37" s="11">
        <f t="shared" ref="C37:C42" si="1">B37/$B$42</f>
        <v>0.728391356542617</v>
      </c>
    </row>
    <row r="38" spans="1:3">
      <c r="A38" t="s">
        <v>22</v>
      </c>
      <c r="B38" s="22">
        <v>52.1</v>
      </c>
      <c r="C38" s="11">
        <f t="shared" si="1"/>
        <v>0.15636254501800723</v>
      </c>
    </row>
    <row r="39" spans="1:3">
      <c r="A39" t="s">
        <v>23</v>
      </c>
      <c r="B39" s="22">
        <v>21.4</v>
      </c>
      <c r="C39" s="11">
        <f t="shared" si="1"/>
        <v>6.4225690276110442E-2</v>
      </c>
    </row>
    <row r="40" spans="1:3">
      <c r="A40" t="s">
        <v>24</v>
      </c>
      <c r="B40" s="22">
        <v>11.6</v>
      </c>
      <c r="C40" s="11">
        <f t="shared" si="1"/>
        <v>3.4813925570228089E-2</v>
      </c>
    </row>
    <row r="41" spans="1:3">
      <c r="A41" s="2" t="s">
        <v>25</v>
      </c>
      <c r="B41" s="22">
        <v>5.4</v>
      </c>
      <c r="C41" s="11">
        <f t="shared" si="1"/>
        <v>1.6206482593037218E-2</v>
      </c>
    </row>
    <row r="42" spans="1:3">
      <c r="A42" s="8" t="s">
        <v>20</v>
      </c>
      <c r="B42" s="1">
        <f>SUM(B37:B41)</f>
        <v>333.2</v>
      </c>
      <c r="C42" s="12">
        <f t="shared" si="1"/>
        <v>1</v>
      </c>
    </row>
    <row r="46" spans="1:3">
      <c r="B46" s="12"/>
    </row>
    <row r="60" spans="1:15">
      <c r="A60" s="1" t="s">
        <v>54</v>
      </c>
    </row>
    <row r="61" spans="1:15">
      <c r="A61" s="13" t="s">
        <v>1</v>
      </c>
      <c r="B61" s="14">
        <v>74.400000000000006</v>
      </c>
      <c r="C61" s="12">
        <f t="shared" ref="C61:C82" si="2">B61/$B$82</f>
        <v>0.3062988884314532</v>
      </c>
    </row>
    <row r="62" spans="1:15">
      <c r="A62" s="13" t="s">
        <v>2</v>
      </c>
      <c r="B62" s="14">
        <v>33.700000000000003</v>
      </c>
      <c r="C62" s="12">
        <f t="shared" si="2"/>
        <v>0.13874022231370933</v>
      </c>
      <c r="M62" s="5"/>
      <c r="N62" s="5"/>
      <c r="O62" s="15"/>
    </row>
    <row r="63" spans="1:15">
      <c r="A63" s="13" t="s">
        <v>3</v>
      </c>
      <c r="B63" s="14">
        <v>31.6</v>
      </c>
      <c r="C63" s="12">
        <f t="shared" si="2"/>
        <v>0.13009468917249895</v>
      </c>
      <c r="M63" s="5"/>
      <c r="N63" s="5"/>
      <c r="O63" s="15"/>
    </row>
    <row r="64" spans="1:15">
      <c r="A64" s="13" t="s">
        <v>5</v>
      </c>
      <c r="B64" s="14">
        <v>21.4</v>
      </c>
      <c r="C64" s="12">
        <f t="shared" si="2"/>
        <v>8.8102099629477126E-2</v>
      </c>
      <c r="M64" s="5"/>
      <c r="N64" s="5"/>
      <c r="O64" s="15"/>
    </row>
    <row r="65" spans="1:15">
      <c r="A65" s="16" t="s">
        <v>8</v>
      </c>
      <c r="B65" s="14">
        <v>14.5</v>
      </c>
      <c r="C65" s="12">
        <f t="shared" si="2"/>
        <v>5.9695347879785907E-2</v>
      </c>
      <c r="M65" s="5"/>
      <c r="N65" s="5"/>
      <c r="O65" s="15"/>
    </row>
    <row r="66" spans="1:15">
      <c r="A66" s="13" t="s">
        <v>4</v>
      </c>
      <c r="B66" s="14">
        <v>13.3</v>
      </c>
      <c r="C66" s="12">
        <f t="shared" si="2"/>
        <v>5.4755043227665695E-2</v>
      </c>
      <c r="M66" s="5"/>
      <c r="N66" s="7"/>
      <c r="O66" s="15"/>
    </row>
    <row r="67" spans="1:15">
      <c r="A67" s="16" t="s">
        <v>9</v>
      </c>
      <c r="B67" s="14">
        <v>10.4</v>
      </c>
      <c r="C67" s="12">
        <f t="shared" si="2"/>
        <v>4.2815973651708514E-2</v>
      </c>
      <c r="M67" s="7"/>
      <c r="N67" s="5"/>
      <c r="O67" s="15"/>
    </row>
    <row r="68" spans="1:15">
      <c r="A68" s="13" t="s">
        <v>10</v>
      </c>
      <c r="B68" s="14">
        <v>8.3000000000000007</v>
      </c>
      <c r="C68" s="12">
        <f t="shared" si="2"/>
        <v>3.417044051049814E-2</v>
      </c>
      <c r="M68" s="5"/>
      <c r="N68" s="5"/>
      <c r="O68" s="15"/>
    </row>
    <row r="69" spans="1:15">
      <c r="A69" s="13" t="s">
        <v>12</v>
      </c>
      <c r="B69" s="14">
        <v>8.3000000000000007</v>
      </c>
      <c r="C69" s="12">
        <f t="shared" si="2"/>
        <v>3.417044051049814E-2</v>
      </c>
      <c r="M69" s="5"/>
      <c r="N69" s="7"/>
      <c r="O69" s="15"/>
    </row>
    <row r="70" spans="1:15">
      <c r="A70" s="13" t="s">
        <v>11</v>
      </c>
      <c r="B70" s="14">
        <v>8</v>
      </c>
      <c r="C70" s="12">
        <f t="shared" si="2"/>
        <v>3.2935364347468084E-2</v>
      </c>
      <c r="M70" s="7"/>
      <c r="N70" s="7"/>
      <c r="O70" s="15"/>
    </row>
    <row r="71" spans="1:15">
      <c r="A71" s="16" t="s">
        <v>15</v>
      </c>
      <c r="B71" s="14">
        <v>4.4000000000000004</v>
      </c>
      <c r="C71" s="12">
        <f t="shared" si="2"/>
        <v>1.8114450391107449E-2</v>
      </c>
      <c r="M71" s="5"/>
      <c r="N71" s="5"/>
      <c r="O71" s="15"/>
    </row>
    <row r="72" spans="1:15">
      <c r="A72" s="13" t="s">
        <v>13</v>
      </c>
      <c r="B72" s="14">
        <v>0.4</v>
      </c>
      <c r="C72" s="12">
        <f t="shared" si="2"/>
        <v>1.6467682173734043E-3</v>
      </c>
      <c r="M72" s="5"/>
      <c r="N72" s="7"/>
      <c r="O72" s="15"/>
    </row>
    <row r="73" spans="1:15">
      <c r="A73" s="16" t="s">
        <v>14</v>
      </c>
      <c r="B73" s="14">
        <v>0.1</v>
      </c>
      <c r="C73" s="12">
        <f t="shared" si="2"/>
        <v>4.1169205434335107E-4</v>
      </c>
      <c r="M73" s="7"/>
      <c r="N73" s="5"/>
      <c r="O73" s="15"/>
    </row>
    <row r="74" spans="1:15">
      <c r="A74" s="16" t="s">
        <v>6</v>
      </c>
      <c r="B74" s="14">
        <v>1.2</v>
      </c>
      <c r="C74" s="12">
        <f t="shared" si="2"/>
        <v>4.9403046521202124E-3</v>
      </c>
      <c r="M74" s="7"/>
      <c r="N74" s="5"/>
      <c r="O74" s="15"/>
    </row>
    <row r="75" spans="1:15">
      <c r="A75" s="13" t="s">
        <v>7</v>
      </c>
      <c r="B75" s="14">
        <v>2.6</v>
      </c>
      <c r="C75" s="12">
        <f t="shared" si="2"/>
        <v>1.0703993412927128E-2</v>
      </c>
      <c r="M75" s="7"/>
      <c r="N75" s="5"/>
      <c r="O75" s="15"/>
    </row>
    <row r="76" spans="1:15">
      <c r="A76" s="16" t="s">
        <v>17</v>
      </c>
      <c r="B76" s="14">
        <v>3.8</v>
      </c>
      <c r="C76" s="12">
        <f t="shared" si="2"/>
        <v>1.564429806504734E-2</v>
      </c>
      <c r="M76" s="5"/>
      <c r="N76" s="5"/>
      <c r="O76" s="15"/>
    </row>
    <row r="77" spans="1:15">
      <c r="A77" s="32" t="s">
        <v>50</v>
      </c>
      <c r="B77" s="14">
        <v>4.7</v>
      </c>
      <c r="C77" s="12">
        <f t="shared" si="2"/>
        <v>1.9349526554137502E-2</v>
      </c>
      <c r="M77" s="5"/>
      <c r="N77" s="5"/>
      <c r="O77" s="15"/>
    </row>
    <row r="78" spans="1:15">
      <c r="A78" s="13" t="s">
        <v>16</v>
      </c>
      <c r="B78" s="14">
        <v>0.9</v>
      </c>
      <c r="C78" s="12">
        <f t="shared" si="2"/>
        <v>3.7052284890901595E-3</v>
      </c>
      <c r="M78" s="5"/>
      <c r="N78" s="7"/>
      <c r="O78" s="15"/>
    </row>
    <row r="79" spans="1:15">
      <c r="A79" s="23" t="s">
        <v>18</v>
      </c>
      <c r="B79" s="14">
        <v>0.3</v>
      </c>
      <c r="C79" s="12">
        <f t="shared" si="2"/>
        <v>1.2350761630300531E-3</v>
      </c>
      <c r="M79" s="5"/>
      <c r="N79" s="7"/>
      <c r="O79" s="15"/>
    </row>
    <row r="80" spans="1:15">
      <c r="A80" s="23" t="s">
        <v>44</v>
      </c>
      <c r="B80" s="14">
        <v>0.4</v>
      </c>
      <c r="C80" s="12">
        <f t="shared" si="2"/>
        <v>1.6467682173734043E-3</v>
      </c>
      <c r="M80" s="5"/>
      <c r="N80" s="7"/>
      <c r="O80" s="15"/>
    </row>
    <row r="81" spans="1:15">
      <c r="A81" s="23" t="s">
        <v>30</v>
      </c>
      <c r="B81" s="14">
        <v>0.2</v>
      </c>
      <c r="C81" s="12">
        <f t="shared" si="2"/>
        <v>8.2338410868670214E-4</v>
      </c>
      <c r="M81" s="5"/>
      <c r="N81" s="7"/>
      <c r="O81" s="15"/>
    </row>
    <row r="82" spans="1:15">
      <c r="A82" s="17" t="s">
        <v>20</v>
      </c>
      <c r="B82" s="18">
        <f>SUM(B61:B81)</f>
        <v>242.90000000000006</v>
      </c>
      <c r="C82" s="12">
        <f t="shared" si="2"/>
        <v>1</v>
      </c>
      <c r="M82" s="7"/>
      <c r="N82" s="5"/>
      <c r="O82" s="15"/>
    </row>
    <row r="83" spans="1:15">
      <c r="B83" s="19"/>
      <c r="M83" s="10"/>
    </row>
    <row r="84" spans="1:15">
      <c r="B84" s="14">
        <f>B82*0.73</f>
        <v>177.31700000000004</v>
      </c>
      <c r="C84" t="s">
        <v>26</v>
      </c>
      <c r="N84" s="29"/>
      <c r="O84" s="26"/>
    </row>
    <row r="85" spans="1:15">
      <c r="A85" s="22" t="s">
        <v>55</v>
      </c>
      <c r="B85" s="20">
        <v>21.076000000000001</v>
      </c>
      <c r="C85" t="s">
        <v>27</v>
      </c>
      <c r="N85" s="29"/>
      <c r="O85" s="26"/>
    </row>
    <row r="86" spans="1:15">
      <c r="B86" s="33">
        <f>B85/B84</f>
        <v>0.11886057174438996</v>
      </c>
      <c r="C86" t="s">
        <v>28</v>
      </c>
      <c r="N86" s="29"/>
      <c r="O86" s="26"/>
    </row>
    <row r="87" spans="1:15">
      <c r="N87" s="29"/>
      <c r="O87" s="26"/>
    </row>
    <row r="88" spans="1:15">
      <c r="N88" s="29"/>
      <c r="O88" s="26"/>
    </row>
    <row r="89" spans="1:15">
      <c r="A89" s="1" t="s">
        <v>53</v>
      </c>
      <c r="N89" s="29"/>
      <c r="O89" s="26"/>
    </row>
    <row r="90" spans="1:15">
      <c r="A90" s="16" t="s">
        <v>29</v>
      </c>
      <c r="B90" s="14">
        <v>120.6</v>
      </c>
      <c r="C90" s="12">
        <f t="shared" ref="C90:C113" si="3">B90/$B$113</f>
        <v>0.36216216216216218</v>
      </c>
      <c r="N90" s="29"/>
      <c r="O90" s="26"/>
    </row>
    <row r="91" spans="1:15">
      <c r="A91" s="16" t="s">
        <v>30</v>
      </c>
      <c r="B91" s="14">
        <v>51.1</v>
      </c>
      <c r="C91" s="12">
        <f t="shared" si="3"/>
        <v>0.15345345345345349</v>
      </c>
      <c r="N91" s="29"/>
      <c r="O91" s="26"/>
    </row>
    <row r="92" spans="1:15">
      <c r="A92" s="16" t="s">
        <v>33</v>
      </c>
      <c r="B92" s="14">
        <v>27.1</v>
      </c>
      <c r="C92" s="12">
        <f t="shared" si="3"/>
        <v>8.1381381381381401E-2</v>
      </c>
      <c r="N92" s="29"/>
      <c r="O92" s="26"/>
    </row>
    <row r="93" spans="1:15">
      <c r="A93" s="16" t="s">
        <v>32</v>
      </c>
      <c r="B93" s="14">
        <v>18.899999999999999</v>
      </c>
      <c r="C93" s="12">
        <f t="shared" si="3"/>
        <v>5.675675675675676E-2</v>
      </c>
      <c r="N93" s="29"/>
      <c r="O93" s="26"/>
    </row>
    <row r="94" spans="1:15">
      <c r="A94" s="16" t="s">
        <v>34</v>
      </c>
      <c r="B94" s="14">
        <v>18.100000000000001</v>
      </c>
      <c r="C94" s="12">
        <f t="shared" si="3"/>
        <v>5.4354354354354366E-2</v>
      </c>
      <c r="N94" s="29"/>
      <c r="O94" s="26"/>
    </row>
    <row r="95" spans="1:15">
      <c r="A95" s="16" t="s">
        <v>31</v>
      </c>
      <c r="B95" s="14">
        <v>15.5</v>
      </c>
      <c r="C95" s="12">
        <f t="shared" si="3"/>
        <v>4.6546546546546552E-2</v>
      </c>
      <c r="N95" s="29"/>
      <c r="O95" s="26"/>
    </row>
    <row r="96" spans="1:15">
      <c r="A96" s="16" t="s">
        <v>35</v>
      </c>
      <c r="B96" s="14">
        <v>11.3</v>
      </c>
      <c r="C96" s="12">
        <f t="shared" si="3"/>
        <v>3.3933933933933944E-2</v>
      </c>
      <c r="N96" s="29"/>
      <c r="O96" s="28"/>
    </row>
    <row r="97" spans="1:15">
      <c r="A97" s="16" t="s">
        <v>36</v>
      </c>
      <c r="B97" s="14">
        <v>7.1</v>
      </c>
      <c r="C97" s="12">
        <f t="shared" si="3"/>
        <v>2.1321321321321324E-2</v>
      </c>
      <c r="N97" s="27"/>
      <c r="O97" s="24"/>
    </row>
    <row r="98" spans="1:15">
      <c r="A98" s="16" t="s">
        <v>40</v>
      </c>
      <c r="B98" s="14">
        <v>9.3000000000000007</v>
      </c>
      <c r="C98" s="12">
        <f t="shared" si="3"/>
        <v>2.7927927927927934E-2</v>
      </c>
      <c r="N98" s="29"/>
      <c r="O98" s="28"/>
    </row>
    <row r="99" spans="1:15">
      <c r="A99" s="16" t="s">
        <v>39</v>
      </c>
      <c r="B99" s="14">
        <v>6.5</v>
      </c>
      <c r="C99" s="12">
        <f t="shared" si="3"/>
        <v>1.9519519519519524E-2</v>
      </c>
      <c r="N99" s="29"/>
      <c r="O99" s="26"/>
    </row>
    <row r="100" spans="1:15">
      <c r="A100" s="16" t="s">
        <v>37</v>
      </c>
      <c r="B100" s="14">
        <v>7.3</v>
      </c>
      <c r="C100" s="12">
        <f t="shared" si="3"/>
        <v>2.1921921921921925E-2</v>
      </c>
      <c r="N100" s="29"/>
      <c r="O100" s="28"/>
    </row>
    <row r="101" spans="1:15">
      <c r="A101" s="16" t="s">
        <v>38</v>
      </c>
      <c r="B101" s="14">
        <v>4.5</v>
      </c>
      <c r="C101" s="12">
        <f t="shared" si="3"/>
        <v>1.3513513513513516E-2</v>
      </c>
      <c r="N101" s="29"/>
      <c r="O101" s="26"/>
    </row>
    <row r="102" spans="1:15">
      <c r="A102" s="16" t="s">
        <v>19</v>
      </c>
      <c r="B102" s="14">
        <v>7.9</v>
      </c>
      <c r="C102" s="12">
        <f t="shared" si="3"/>
        <v>2.3723723723723729E-2</v>
      </c>
      <c r="N102" s="29"/>
      <c r="O102" s="28"/>
    </row>
    <row r="103" spans="1:15">
      <c r="A103" s="16" t="s">
        <v>25</v>
      </c>
      <c r="B103" s="14">
        <v>5.4</v>
      </c>
      <c r="C103" s="12">
        <f t="shared" si="3"/>
        <v>1.6216216216216221E-2</v>
      </c>
      <c r="N103" s="29"/>
      <c r="O103" s="26"/>
    </row>
    <row r="104" spans="1:15">
      <c r="A104" s="16" t="s">
        <v>41</v>
      </c>
      <c r="B104" s="14">
        <v>3.8</v>
      </c>
      <c r="C104" s="12">
        <f t="shared" si="3"/>
        <v>1.1411411411411413E-2</v>
      </c>
      <c r="N104" s="29"/>
      <c r="O104" s="26"/>
    </row>
    <row r="105" spans="1:15">
      <c r="A105" s="16" t="s">
        <v>47</v>
      </c>
      <c r="B105" s="14">
        <v>3.5</v>
      </c>
      <c r="C105" s="12">
        <f t="shared" si="3"/>
        <v>1.0510510510510513E-2</v>
      </c>
      <c r="N105" s="29"/>
      <c r="O105" s="26"/>
    </row>
    <row r="106" spans="1:15">
      <c r="A106" s="16" t="s">
        <v>45</v>
      </c>
      <c r="B106" s="14">
        <v>3</v>
      </c>
      <c r="C106" s="12">
        <f t="shared" si="3"/>
        <v>9.0090090090090107E-3</v>
      </c>
      <c r="N106" s="25"/>
      <c r="O106" s="24"/>
    </row>
    <row r="107" spans="1:15">
      <c r="A107" s="16" t="s">
        <v>46</v>
      </c>
      <c r="B107" s="14">
        <v>2.9</v>
      </c>
      <c r="C107" s="12">
        <f t="shared" si="3"/>
        <v>8.7087087087087105E-3</v>
      </c>
    </row>
    <row r="108" spans="1:15">
      <c r="A108" s="16" t="s">
        <v>18</v>
      </c>
      <c r="B108" s="14">
        <v>1.7</v>
      </c>
      <c r="C108" s="12">
        <f t="shared" si="3"/>
        <v>5.1051051051051056E-3</v>
      </c>
    </row>
    <row r="109" spans="1:15">
      <c r="A109" s="32" t="s">
        <v>2</v>
      </c>
      <c r="B109" s="14">
        <v>2.4</v>
      </c>
      <c r="C109" s="12">
        <f t="shared" si="3"/>
        <v>7.2072072072072082E-3</v>
      </c>
    </row>
    <row r="110" spans="1:15">
      <c r="A110" s="32" t="s">
        <v>56</v>
      </c>
      <c r="B110" s="14">
        <v>2.6</v>
      </c>
      <c r="C110" s="12">
        <f t="shared" si="3"/>
        <v>7.8078078078078093E-3</v>
      </c>
    </row>
    <row r="111" spans="1:15">
      <c r="A111" s="16" t="s">
        <v>43</v>
      </c>
      <c r="B111" s="14">
        <v>1.9</v>
      </c>
      <c r="C111" s="12">
        <f t="shared" si="3"/>
        <v>5.7057057057057067E-3</v>
      </c>
    </row>
    <row r="112" spans="1:15">
      <c r="A112" s="16" t="s">
        <v>42</v>
      </c>
      <c r="B112" s="14">
        <v>0.6</v>
      </c>
      <c r="C112" s="12">
        <f t="shared" si="3"/>
        <v>1.801801801801802E-3</v>
      </c>
    </row>
    <row r="113" spans="1:3">
      <c r="A113" s="17" t="s">
        <v>48</v>
      </c>
      <c r="B113" s="18">
        <f>SUM(B90:B112)</f>
        <v>332.99999999999994</v>
      </c>
      <c r="C113" s="12">
        <f t="shared" si="3"/>
        <v>1</v>
      </c>
    </row>
    <row r="115" spans="1:3">
      <c r="A115" s="21"/>
      <c r="B115" s="21"/>
    </row>
    <row r="116" spans="1:3">
      <c r="A116" s="21"/>
      <c r="B116" s="21"/>
    </row>
    <row r="117" spans="1:3">
      <c r="A117" s="21"/>
      <c r="B117" s="21"/>
    </row>
    <row r="118" spans="1:3">
      <c r="A118" s="21"/>
      <c r="B118" s="21"/>
    </row>
    <row r="119" spans="1:3">
      <c r="A119" s="21"/>
      <c r="B119" s="21"/>
    </row>
    <row r="120" spans="1:3">
      <c r="A120" s="21"/>
      <c r="B120" s="21"/>
    </row>
    <row r="121" spans="1:3">
      <c r="A121" s="21"/>
      <c r="B121" s="21"/>
    </row>
    <row r="122" spans="1:3">
      <c r="A122" s="21"/>
      <c r="B122" s="21"/>
    </row>
    <row r="123" spans="1:3">
      <c r="A123" s="21"/>
      <c r="B123" s="21"/>
    </row>
    <row r="124" spans="1:3">
      <c r="A124" s="21"/>
      <c r="B124" s="21"/>
    </row>
    <row r="125" spans="1:3">
      <c r="A125" s="21"/>
      <c r="B125" s="21"/>
    </row>
    <row r="126" spans="1:3">
      <c r="A126" s="21"/>
      <c r="B126" s="21"/>
    </row>
    <row r="127" spans="1:3">
      <c r="A127" s="21"/>
      <c r="B127" s="21"/>
    </row>
    <row r="128" spans="1:3">
      <c r="A128" s="21"/>
      <c r="B128" s="21"/>
    </row>
  </sheetData>
  <sortState ref="A8:B29">
    <sortCondition descending="1" ref="B8:B29"/>
  </sortState>
  <pageMargins left="0.74803149606299213" right="0.74803149606299213" top="0.98425196850393704" bottom="0.98425196850393704" header="0.51181102362204722" footer="0.51181102362204722"/>
  <pageSetup paperSize="8" scale="83" orientation="portrait" r:id="rId1"/>
  <headerFooter alignWithMargins="0">
    <oddFooter>&amp;Z&amp;F</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L37"/>
  <sheetViews>
    <sheetView showGridLines="0" topLeftCell="A4" zoomScaleNormal="100" workbookViewId="0">
      <selection activeCell="O33" sqref="O33"/>
    </sheetView>
  </sheetViews>
  <sheetFormatPr defaultRowHeight="12.75"/>
  <cols>
    <col min="2" max="2" width="17.7109375" customWidth="1"/>
    <col min="3" max="3" width="10.85546875" customWidth="1"/>
    <col min="4" max="4" width="15.28515625" bestFit="1" customWidth="1"/>
    <col min="5" max="5" width="13.7109375" bestFit="1" customWidth="1"/>
    <col min="6" max="6" width="11" customWidth="1"/>
    <col min="7" max="7" width="12.7109375" customWidth="1"/>
    <col min="8" max="8" width="10.42578125" customWidth="1"/>
    <col min="9" max="9" width="12.7109375" customWidth="1"/>
    <col min="15" max="15" width="9.140625" customWidth="1"/>
  </cols>
  <sheetData>
    <row r="6" spans="1:9">
      <c r="A6" s="1" t="s">
        <v>87</v>
      </c>
    </row>
    <row r="7" spans="1:9">
      <c r="A7" s="1" t="s">
        <v>88</v>
      </c>
    </row>
    <row r="8" spans="1:9">
      <c r="B8" s="1" t="s">
        <v>89</v>
      </c>
    </row>
    <row r="9" spans="1:9" ht="40.5" customHeight="1">
      <c r="B9" s="103" t="s">
        <v>90</v>
      </c>
      <c r="C9" s="103"/>
      <c r="D9" s="103"/>
      <c r="E9" s="103"/>
      <c r="F9" s="103"/>
      <c r="G9" s="103"/>
      <c r="H9" s="103"/>
      <c r="I9" s="103"/>
    </row>
    <row r="10" spans="1:9">
      <c r="B10" s="3"/>
      <c r="C10" s="3"/>
      <c r="D10" s="3"/>
      <c r="E10" s="3"/>
      <c r="F10" s="3"/>
      <c r="G10" s="3"/>
      <c r="H10" s="3"/>
      <c r="I10" s="3"/>
    </row>
    <row r="11" spans="1:9" ht="38.25">
      <c r="A11" s="80"/>
      <c r="B11" s="81" t="s">
        <v>91</v>
      </c>
      <c r="C11" s="81" t="s">
        <v>92</v>
      </c>
      <c r="D11" s="81" t="s">
        <v>93</v>
      </c>
      <c r="E11" s="81" t="s">
        <v>94</v>
      </c>
      <c r="F11" s="81" t="s">
        <v>95</v>
      </c>
      <c r="G11" s="81" t="s">
        <v>96</v>
      </c>
      <c r="H11" s="81" t="s">
        <v>97</v>
      </c>
      <c r="I11" s="81" t="s">
        <v>98</v>
      </c>
    </row>
    <row r="12" spans="1:9">
      <c r="B12" s="3"/>
      <c r="C12" s="3"/>
      <c r="D12" s="3"/>
      <c r="E12" s="3"/>
      <c r="F12" s="3"/>
      <c r="G12" s="3"/>
      <c r="H12" s="3"/>
      <c r="I12" s="3"/>
    </row>
    <row r="13" spans="1:9">
      <c r="A13" s="1">
        <v>1990</v>
      </c>
      <c r="B13" s="82">
        <v>3698843000</v>
      </c>
      <c r="C13" s="82">
        <f t="shared" ref="C13:C37" si="0">+B13/26300</f>
        <v>140640.41825095058</v>
      </c>
      <c r="D13" s="82">
        <f t="shared" ref="D13:D37" si="1">+C13*1000</f>
        <v>140640418.25095057</v>
      </c>
      <c r="E13" s="83">
        <v>366425052</v>
      </c>
      <c r="F13" s="84">
        <f t="shared" ref="F13:F37" si="2">+E13/D13</f>
        <v>2.6054035998824498</v>
      </c>
      <c r="G13" s="84"/>
      <c r="H13" s="85">
        <v>0.77989166666666676</v>
      </c>
      <c r="I13" s="84">
        <f>F13*H13</f>
        <v>2.031932555851657</v>
      </c>
    </row>
    <row r="14" spans="1:9">
      <c r="A14" s="1">
        <v>1991</v>
      </c>
      <c r="B14" s="82">
        <v>3738455000</v>
      </c>
      <c r="C14" s="82">
        <f t="shared" si="0"/>
        <v>142146.57794676805</v>
      </c>
      <c r="D14" s="82">
        <f t="shared" si="1"/>
        <v>142146577.94676805</v>
      </c>
      <c r="E14" s="83">
        <v>372203226</v>
      </c>
      <c r="F14" s="84">
        <f t="shared" si="2"/>
        <v>2.6184466159951105</v>
      </c>
      <c r="G14" s="86">
        <f>(F14-F13)/F13</f>
        <v>5.0061403589252542E-3</v>
      </c>
      <c r="H14" s="85">
        <v>0.78029166666666672</v>
      </c>
      <c r="I14" s="84">
        <f t="shared" ref="I14:I37" si="3">F14*H14</f>
        <v>2.0431520740725184</v>
      </c>
    </row>
    <row r="15" spans="1:9">
      <c r="A15" s="1">
        <v>1992</v>
      </c>
      <c r="B15" s="82">
        <v>3776068000</v>
      </c>
      <c r="C15" s="82">
        <f t="shared" si="0"/>
        <v>143576.73003802283</v>
      </c>
      <c r="D15" s="82">
        <f t="shared" si="1"/>
        <v>143576730.03802282</v>
      </c>
      <c r="E15" s="83">
        <v>368955578</v>
      </c>
      <c r="F15" s="84">
        <f t="shared" si="2"/>
        <v>2.5697449572942013</v>
      </c>
      <c r="G15" s="86">
        <f t="shared" ref="G15:G37" si="4">(F15-F14)/F14</f>
        <v>-1.8599446864186211E-2</v>
      </c>
      <c r="H15" s="85">
        <v>0.73121666666666674</v>
      </c>
      <c r="I15" s="84">
        <f t="shared" si="3"/>
        <v>1.8790403418561417</v>
      </c>
    </row>
    <row r="16" spans="1:9">
      <c r="A16" s="1">
        <v>1993</v>
      </c>
      <c r="B16" s="82">
        <v>4210825000</v>
      </c>
      <c r="C16" s="82">
        <f t="shared" si="0"/>
        <v>160107.41444866921</v>
      </c>
      <c r="D16" s="82">
        <f t="shared" si="1"/>
        <v>160107414.4486692</v>
      </c>
      <c r="E16" s="83">
        <v>422956897</v>
      </c>
      <c r="F16" s="84">
        <f t="shared" si="2"/>
        <v>2.6417071217872983</v>
      </c>
      <c r="G16" s="86">
        <f t="shared" si="4"/>
        <v>2.8003621249973836E-2</v>
      </c>
      <c r="H16" s="85">
        <v>0.67972499999999991</v>
      </c>
      <c r="I16" s="84">
        <f t="shared" si="3"/>
        <v>1.7956343733568711</v>
      </c>
    </row>
    <row r="17" spans="1:12">
      <c r="A17" s="1">
        <v>1994</v>
      </c>
      <c r="B17" s="82">
        <v>4915310000</v>
      </c>
      <c r="C17" s="82">
        <f t="shared" si="0"/>
        <v>186893.91634980988</v>
      </c>
      <c r="D17" s="82">
        <f t="shared" si="1"/>
        <v>186893916.34980989</v>
      </c>
      <c r="E17" s="83">
        <v>441964508</v>
      </c>
      <c r="F17" s="84">
        <f t="shared" si="2"/>
        <v>2.364788092795775</v>
      </c>
      <c r="G17" s="86">
        <f t="shared" si="4"/>
        <v>-0.10482578735078261</v>
      </c>
      <c r="H17" s="85">
        <v>0.7345666666666667</v>
      </c>
      <c r="I17" s="84">
        <f t="shared" si="3"/>
        <v>1.7370945066980166</v>
      </c>
      <c r="L17" s="80"/>
    </row>
    <row r="18" spans="1:12">
      <c r="A18" s="1">
        <v>1995</v>
      </c>
      <c r="B18" s="82">
        <v>5827413000</v>
      </c>
      <c r="C18" s="82">
        <f t="shared" si="0"/>
        <v>221574.63878326997</v>
      </c>
      <c r="D18" s="82">
        <f t="shared" si="1"/>
        <v>221574638.78326997</v>
      </c>
      <c r="E18" s="83">
        <v>421922591</v>
      </c>
      <c r="F18" s="84">
        <f t="shared" si="2"/>
        <v>1.9042007393846978</v>
      </c>
      <c r="G18" s="86">
        <f t="shared" si="4"/>
        <v>-0.19476897520510894</v>
      </c>
      <c r="H18" s="85">
        <v>0.73940833333333311</v>
      </c>
      <c r="I18" s="84">
        <f t="shared" si="3"/>
        <v>1.4079818950405401</v>
      </c>
    </row>
    <row r="19" spans="1:12">
      <c r="A19" s="1">
        <v>1996</v>
      </c>
      <c r="B19" s="82">
        <v>6624510000</v>
      </c>
      <c r="C19" s="82">
        <f t="shared" si="0"/>
        <v>251882.50950570343</v>
      </c>
      <c r="D19" s="82">
        <f t="shared" si="1"/>
        <v>251882509.50570342</v>
      </c>
      <c r="E19" s="83">
        <v>494681365</v>
      </c>
      <c r="F19" s="84">
        <f t="shared" si="2"/>
        <v>1.9639369401661406</v>
      </c>
      <c r="G19" s="86">
        <f t="shared" si="4"/>
        <v>3.1370747603398842E-2</v>
      </c>
      <c r="H19" s="85">
        <v>0.78454999999999997</v>
      </c>
      <c r="I19" s="84">
        <f t="shared" si="3"/>
        <v>1.5408067264073455</v>
      </c>
    </row>
    <row r="20" spans="1:12">
      <c r="A20" s="1">
        <v>1997</v>
      </c>
      <c r="B20" s="82">
        <v>7331730000</v>
      </c>
      <c r="C20" s="82">
        <f t="shared" si="0"/>
        <v>278773.0038022814</v>
      </c>
      <c r="D20" s="82">
        <f t="shared" si="1"/>
        <v>278773003.80228138</v>
      </c>
      <c r="E20" s="83">
        <v>571510516</v>
      </c>
      <c r="F20" s="84">
        <f t="shared" si="2"/>
        <v>2.0500927572073713</v>
      </c>
      <c r="G20" s="86">
        <f t="shared" si="4"/>
        <v>4.3868932489218436E-2</v>
      </c>
      <c r="H20" s="85">
        <v>0.73849166666666655</v>
      </c>
      <c r="I20" s="84">
        <f t="shared" si="3"/>
        <v>1.5139764170913335</v>
      </c>
    </row>
    <row r="21" spans="1:12">
      <c r="A21" s="1">
        <v>1998</v>
      </c>
      <c r="B21" s="82">
        <v>6328179000</v>
      </c>
      <c r="C21" s="82">
        <f t="shared" si="0"/>
        <v>240615.17110266161</v>
      </c>
      <c r="D21" s="82">
        <f t="shared" si="1"/>
        <v>240615171.10266161</v>
      </c>
      <c r="E21" s="83">
        <v>527964048</v>
      </c>
      <c r="F21" s="84">
        <f t="shared" si="2"/>
        <v>2.1942259317253825</v>
      </c>
      <c r="G21" s="86">
        <f t="shared" si="4"/>
        <v>7.0305684467833002E-2</v>
      </c>
      <c r="H21" s="85">
        <v>0.6299083333333334</v>
      </c>
      <c r="I21" s="84">
        <f t="shared" si="3"/>
        <v>1.3821611996099163</v>
      </c>
    </row>
    <row r="22" spans="1:12">
      <c r="A22" s="1">
        <v>1999</v>
      </c>
      <c r="B22" s="82">
        <v>6929520000</v>
      </c>
      <c r="C22" s="82">
        <f t="shared" si="0"/>
        <v>263479.84790874523</v>
      </c>
      <c r="D22" s="82">
        <f t="shared" si="1"/>
        <v>263479847.90874523</v>
      </c>
      <c r="E22" s="83">
        <v>607642507</v>
      </c>
      <c r="F22" s="84">
        <f t="shared" si="2"/>
        <v>2.3062200461359517</v>
      </c>
      <c r="G22" s="86">
        <f t="shared" si="4"/>
        <v>5.1040375009379732E-2</v>
      </c>
      <c r="H22" s="85">
        <v>0.64528333333333343</v>
      </c>
      <c r="I22" s="84">
        <f t="shared" si="3"/>
        <v>1.4881653587707608</v>
      </c>
    </row>
    <row r="23" spans="1:12">
      <c r="A23" s="1">
        <v>2000</v>
      </c>
      <c r="B23" s="82">
        <v>6600275000</v>
      </c>
      <c r="C23" s="82">
        <f t="shared" si="0"/>
        <v>250961.02661596957</v>
      </c>
      <c r="D23" s="82">
        <f t="shared" si="1"/>
        <v>250961026.61596957</v>
      </c>
      <c r="E23" s="83">
        <v>569333371</v>
      </c>
      <c r="F23" s="84">
        <f t="shared" si="2"/>
        <v>2.2686126952740606</v>
      </c>
      <c r="G23" s="86">
        <f t="shared" si="4"/>
        <v>-1.6306922197169251E-2</v>
      </c>
      <c r="H23" s="85">
        <v>0.58186666666666675</v>
      </c>
      <c r="I23" s="84">
        <f t="shared" si="3"/>
        <v>1.3200301069568003</v>
      </c>
    </row>
    <row r="24" spans="1:12">
      <c r="A24" s="1">
        <v>2001</v>
      </c>
      <c r="B24" s="82">
        <v>7741021000</v>
      </c>
      <c r="C24" s="82">
        <f t="shared" si="0"/>
        <v>294335.39923954371</v>
      </c>
      <c r="D24" s="82">
        <f t="shared" si="1"/>
        <v>294335399.23954374</v>
      </c>
      <c r="E24" s="83">
        <v>646370705</v>
      </c>
      <c r="F24" s="84">
        <f t="shared" si="2"/>
        <v>2.1960345465410827</v>
      </c>
      <c r="G24" s="86">
        <f t="shared" si="4"/>
        <v>-3.1992304761483376E-2</v>
      </c>
      <c r="H24" s="85">
        <v>0.51741666666666664</v>
      </c>
      <c r="I24" s="84">
        <f t="shared" si="3"/>
        <v>1.1362648749561317</v>
      </c>
    </row>
    <row r="25" spans="1:12">
      <c r="A25" s="1">
        <v>2002</v>
      </c>
      <c r="B25" s="82">
        <v>7749597000</v>
      </c>
      <c r="C25" s="82">
        <f t="shared" si="0"/>
        <v>294661.48288973386</v>
      </c>
      <c r="D25" s="82">
        <f t="shared" si="1"/>
        <v>294661482.88973385</v>
      </c>
      <c r="E25" s="83">
        <v>650203389</v>
      </c>
      <c r="F25" s="84">
        <f t="shared" si="2"/>
        <v>2.2066114058189088</v>
      </c>
      <c r="G25" s="86">
        <f t="shared" si="4"/>
        <v>4.8163446674759662E-3</v>
      </c>
      <c r="H25" s="85">
        <v>0.54391666666666671</v>
      </c>
      <c r="I25" s="84">
        <f t="shared" si="3"/>
        <v>1.2002127204816682</v>
      </c>
    </row>
    <row r="26" spans="1:12">
      <c r="A26" s="1">
        <v>2003</v>
      </c>
      <c r="B26" s="82">
        <v>8112617000</v>
      </c>
      <c r="C26" s="82">
        <f t="shared" si="0"/>
        <v>308464.52471482888</v>
      </c>
      <c r="D26" s="82">
        <f t="shared" si="1"/>
        <v>308464524.71482885</v>
      </c>
      <c r="E26" s="83">
        <v>690454885</v>
      </c>
      <c r="F26" s="84">
        <f t="shared" si="2"/>
        <v>2.2383607503595946</v>
      </c>
      <c r="G26" s="86">
        <f t="shared" si="4"/>
        <v>1.4388280807831272E-2</v>
      </c>
      <c r="H26" s="85">
        <v>0.65274999999999994</v>
      </c>
      <c r="I26" s="84">
        <f t="shared" si="3"/>
        <v>1.4610899797972252</v>
      </c>
    </row>
    <row r="27" spans="1:12">
      <c r="A27" s="1">
        <v>2004</v>
      </c>
      <c r="B27" s="82">
        <v>7713691000</v>
      </c>
      <c r="C27" s="82">
        <f t="shared" si="0"/>
        <v>293296.23574144486</v>
      </c>
      <c r="D27" s="82">
        <f t="shared" si="1"/>
        <v>293296235.74144489</v>
      </c>
      <c r="E27" s="83">
        <v>655458232</v>
      </c>
      <c r="F27" s="84">
        <f t="shared" si="2"/>
        <v>2.234799332978207</v>
      </c>
      <c r="G27" s="86">
        <f t="shared" si="4"/>
        <v>-1.5910828407867028E-3</v>
      </c>
      <c r="H27" s="85">
        <v>0.73497499999999993</v>
      </c>
      <c r="I27" s="84">
        <f t="shared" si="3"/>
        <v>1.6425216397556575</v>
      </c>
    </row>
    <row r="28" spans="1:12">
      <c r="A28" s="1">
        <v>2005</v>
      </c>
      <c r="B28" s="82">
        <v>7406249000</v>
      </c>
      <c r="C28" s="82">
        <f t="shared" si="0"/>
        <v>281606.42585551331</v>
      </c>
      <c r="D28" s="82">
        <f t="shared" si="1"/>
        <v>281606425.85551333</v>
      </c>
      <c r="E28" s="83">
        <v>661610646</v>
      </c>
      <c r="F28" s="84">
        <f t="shared" si="2"/>
        <v>2.3494160120460434</v>
      </c>
      <c r="G28" s="86">
        <f t="shared" si="4"/>
        <v>5.1287235223527856E-2</v>
      </c>
      <c r="H28" s="85">
        <v>0.76223333333333343</v>
      </c>
      <c r="I28" s="84">
        <f t="shared" si="3"/>
        <v>1.7908031982485628</v>
      </c>
    </row>
    <row r="29" spans="1:12">
      <c r="A29" s="1">
        <v>2006</v>
      </c>
      <c r="B29" s="82">
        <v>8367329000</v>
      </c>
      <c r="C29" s="82">
        <f t="shared" si="0"/>
        <v>318149.39163498097</v>
      </c>
      <c r="D29" s="82">
        <f t="shared" si="1"/>
        <v>318149391.63498098</v>
      </c>
      <c r="E29" s="83">
        <v>810716556</v>
      </c>
      <c r="F29" s="84">
        <f t="shared" si="2"/>
        <v>2.5482260136777222</v>
      </c>
      <c r="G29" s="86">
        <f t="shared" si="4"/>
        <v>8.462102948661715E-2</v>
      </c>
      <c r="H29" s="85">
        <v>0.75339999999999996</v>
      </c>
      <c r="I29" s="84">
        <f t="shared" si="3"/>
        <v>1.9198334787047957</v>
      </c>
    </row>
    <row r="30" spans="1:12">
      <c r="A30" s="1">
        <v>2007</v>
      </c>
      <c r="B30" s="82">
        <v>9174076000</v>
      </c>
      <c r="C30" s="82">
        <f t="shared" si="0"/>
        <v>348824.18250950571</v>
      </c>
      <c r="D30" s="82">
        <f t="shared" si="1"/>
        <v>348824182.50950569</v>
      </c>
      <c r="E30" s="83">
        <v>1002465839</v>
      </c>
      <c r="F30" s="84">
        <f t="shared" si="2"/>
        <v>2.8738427244008009</v>
      </c>
      <c r="G30" s="86">
        <f t="shared" si="4"/>
        <v>0.1277817230399956</v>
      </c>
      <c r="H30" s="85">
        <v>0.83860000000000001</v>
      </c>
      <c r="I30" s="84">
        <f t="shared" si="3"/>
        <v>2.4100045086825115</v>
      </c>
    </row>
    <row r="31" spans="1:12">
      <c r="A31" s="1">
        <v>2008</v>
      </c>
      <c r="B31" s="82">
        <v>8502567000</v>
      </c>
      <c r="C31" s="82">
        <f t="shared" si="0"/>
        <v>323291.52091254754</v>
      </c>
      <c r="D31" s="82">
        <f t="shared" si="1"/>
        <v>323291520.91254753</v>
      </c>
      <c r="E31" s="83">
        <v>1191442427</v>
      </c>
      <c r="F31" s="84">
        <f t="shared" si="2"/>
        <v>3.6853500631162328</v>
      </c>
      <c r="G31" s="86">
        <f t="shared" si="4"/>
        <v>0.28237708759258284</v>
      </c>
      <c r="H31" s="85">
        <v>0.85240000000000005</v>
      </c>
      <c r="I31" s="84">
        <f t="shared" si="3"/>
        <v>3.141392393800277</v>
      </c>
    </row>
    <row r="32" spans="1:12">
      <c r="A32" s="1">
        <v>2009</v>
      </c>
      <c r="B32" s="82">
        <v>9312415000</v>
      </c>
      <c r="C32" s="82">
        <f t="shared" si="0"/>
        <v>354084.22053231939</v>
      </c>
      <c r="D32" s="82">
        <f t="shared" si="1"/>
        <v>354084220.53231937</v>
      </c>
      <c r="E32" s="83">
        <v>1156235342</v>
      </c>
      <c r="F32" s="84">
        <f t="shared" si="2"/>
        <v>3.2654246502760027</v>
      </c>
      <c r="G32" s="86">
        <f t="shared" si="4"/>
        <v>-0.11394451155208644</v>
      </c>
      <c r="H32" s="85">
        <v>0.79249999999999998</v>
      </c>
      <c r="I32" s="84">
        <f t="shared" si="3"/>
        <v>2.5878490353437322</v>
      </c>
    </row>
    <row r="33" spans="1:9">
      <c r="A33" s="1">
        <v>2010</v>
      </c>
      <c r="B33" s="82">
        <v>9226158000</v>
      </c>
      <c r="C33" s="82">
        <f t="shared" si="0"/>
        <v>350804.4866920152</v>
      </c>
      <c r="D33" s="82">
        <f t="shared" si="1"/>
        <v>350804486.69201517</v>
      </c>
      <c r="E33" s="83">
        <v>1391169679</v>
      </c>
      <c r="F33" s="84">
        <f t="shared" si="2"/>
        <v>3.9656553201993727</v>
      </c>
      <c r="G33" s="86">
        <f t="shared" si="4"/>
        <v>0.2144378587526693</v>
      </c>
      <c r="H33" s="85">
        <v>0.92020000000000002</v>
      </c>
      <c r="I33" s="84">
        <f t="shared" si="3"/>
        <v>3.6491960256474627</v>
      </c>
    </row>
    <row r="34" spans="1:9">
      <c r="A34" s="1">
        <v>2011</v>
      </c>
      <c r="B34" s="82">
        <v>8869413000</v>
      </c>
      <c r="C34" s="82">
        <f t="shared" si="0"/>
        <v>337240.03802281368</v>
      </c>
      <c r="D34" s="82">
        <f t="shared" si="1"/>
        <v>337240038.02281368</v>
      </c>
      <c r="E34" s="83">
        <v>1421126106</v>
      </c>
      <c r="F34" s="84">
        <f t="shared" si="2"/>
        <v>4.2139898759703716</v>
      </c>
      <c r="G34" s="86">
        <f t="shared" si="4"/>
        <v>6.2621316206198638E-2</v>
      </c>
      <c r="H34" s="85">
        <v>1.0306999999999999</v>
      </c>
      <c r="I34" s="84">
        <f t="shared" si="3"/>
        <v>4.3433593651626614</v>
      </c>
    </row>
    <row r="35" spans="1:9">
      <c r="A35" s="1">
        <v>2012</v>
      </c>
      <c r="B35" s="82">
        <v>9009209000</v>
      </c>
      <c r="C35" s="82">
        <f t="shared" si="0"/>
        <v>342555.47528517112</v>
      </c>
      <c r="D35" s="82">
        <f t="shared" si="1"/>
        <v>342555475.28517115</v>
      </c>
      <c r="E35" s="83">
        <v>1470541897</v>
      </c>
      <c r="F35" s="84">
        <f t="shared" si="2"/>
        <v>4.2928576627648436</v>
      </c>
      <c r="G35" s="86">
        <f t="shared" si="4"/>
        <v>1.8715703909068088E-2</v>
      </c>
      <c r="H35" s="85">
        <v>1.0350999999999999</v>
      </c>
      <c r="I35" s="84">
        <f t="shared" si="3"/>
        <v>4.4435369667278888</v>
      </c>
    </row>
    <row r="36" spans="1:9">
      <c r="A36" s="1">
        <v>2013</v>
      </c>
      <c r="B36" s="82">
        <v>9297667000</v>
      </c>
      <c r="C36" s="82">
        <f t="shared" si="0"/>
        <v>353523.46007604565</v>
      </c>
      <c r="D36" s="82">
        <f t="shared" si="1"/>
        <v>353523460.07604563</v>
      </c>
      <c r="E36" s="83">
        <v>1559456330</v>
      </c>
      <c r="F36" s="84">
        <f t="shared" si="2"/>
        <v>4.4111820179191188</v>
      </c>
      <c r="G36" s="86">
        <f t="shared" si="4"/>
        <v>2.7563074401602126E-2</v>
      </c>
      <c r="H36" s="85">
        <v>0.96750000000000003</v>
      </c>
      <c r="I36" s="84">
        <f t="shared" si="3"/>
        <v>4.2678186023367477</v>
      </c>
    </row>
    <row r="37" spans="1:9">
      <c r="A37" s="1">
        <v>2014</v>
      </c>
      <c r="B37" s="82">
        <v>9590200000</v>
      </c>
      <c r="C37" s="82">
        <f t="shared" si="0"/>
        <v>364646.38783269963</v>
      </c>
      <c r="D37" s="82">
        <f t="shared" si="1"/>
        <v>364646387.83269966</v>
      </c>
      <c r="E37" s="83">
        <v>1793059831</v>
      </c>
      <c r="F37" s="84">
        <f t="shared" si="2"/>
        <v>4.9172565280494664</v>
      </c>
      <c r="G37" s="86">
        <f t="shared" si="4"/>
        <v>0.11472537475773388</v>
      </c>
      <c r="H37" s="85">
        <v>0.90259999999999996</v>
      </c>
      <c r="I37" s="84">
        <f t="shared" si="3"/>
        <v>4.4383157422174486</v>
      </c>
    </row>
  </sheetData>
  <mergeCells count="1">
    <mergeCell ref="B9:I9"/>
  </mergeCells>
  <pageMargins left="0.74803149606299213" right="0.74803149606299213" top="0.39370078740157483" bottom="0.39370078740157483" header="0.51181102362204722" footer="0.51181102362204722"/>
  <pageSetup paperSize="9"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5"/>
  <sheetViews>
    <sheetView showGridLines="0" topLeftCell="A10" zoomScaleNormal="100" workbookViewId="0">
      <selection activeCell="L36" sqref="L36"/>
    </sheetView>
  </sheetViews>
  <sheetFormatPr defaultRowHeight="12.75"/>
  <cols>
    <col min="2" max="2" width="16.5703125" customWidth="1"/>
    <col min="4" max="4" width="11.140625" bestFit="1" customWidth="1"/>
    <col min="5" max="5" width="13.7109375" bestFit="1" customWidth="1"/>
    <col min="6" max="6" width="9.85546875" customWidth="1"/>
    <col min="7" max="7" width="11.28515625" customWidth="1"/>
    <col min="8" max="8" width="10" customWidth="1"/>
    <col min="9" max="9" width="10.85546875" customWidth="1"/>
  </cols>
  <sheetData>
    <row r="3" spans="1:9" ht="24.6" customHeight="1"/>
    <row r="4" spans="1:9">
      <c r="A4" s="1" t="s">
        <v>87</v>
      </c>
    </row>
    <row r="5" spans="1:9">
      <c r="A5" s="1" t="s">
        <v>88</v>
      </c>
    </row>
    <row r="6" spans="1:9">
      <c r="B6" s="1" t="s">
        <v>89</v>
      </c>
    </row>
    <row r="7" spans="1:9" ht="38.25" customHeight="1">
      <c r="B7" s="103" t="s">
        <v>99</v>
      </c>
      <c r="C7" s="104"/>
      <c r="D7" s="104"/>
      <c r="E7" s="104"/>
      <c r="F7" s="104"/>
      <c r="G7" s="104"/>
      <c r="H7" s="104"/>
      <c r="I7" s="104"/>
    </row>
    <row r="8" spans="1:9">
      <c r="B8" s="3"/>
      <c r="C8" s="3"/>
      <c r="D8" s="3"/>
      <c r="E8" s="3"/>
      <c r="F8" s="3"/>
      <c r="G8" s="3"/>
      <c r="H8" s="3"/>
      <c r="I8" s="3"/>
    </row>
    <row r="9" spans="1:9" ht="38.25">
      <c r="A9" s="80"/>
      <c r="B9" s="81" t="s">
        <v>91</v>
      </c>
      <c r="C9" s="81" t="s">
        <v>92</v>
      </c>
      <c r="D9" s="81" t="s">
        <v>93</v>
      </c>
      <c r="E9" s="81" t="s">
        <v>94</v>
      </c>
      <c r="F9" s="81" t="s">
        <v>95</v>
      </c>
      <c r="G9" s="81" t="s">
        <v>96</v>
      </c>
      <c r="H9" s="81" t="s">
        <v>97</v>
      </c>
      <c r="I9" s="81" t="s">
        <v>98</v>
      </c>
    </row>
    <row r="10" spans="1:9">
      <c r="B10" s="3"/>
      <c r="C10" s="3"/>
      <c r="D10" s="3"/>
      <c r="E10" s="3"/>
      <c r="F10" s="3"/>
      <c r="G10" s="3"/>
      <c r="H10" s="3"/>
      <c r="I10" s="3"/>
    </row>
    <row r="11" spans="1:9">
      <c r="A11" s="1" t="s">
        <v>100</v>
      </c>
      <c r="B11" s="82">
        <v>3613720000</v>
      </c>
      <c r="C11" s="82">
        <f t="shared" ref="C11:C32" si="0">+B11/26300</f>
        <v>137403.80228136881</v>
      </c>
      <c r="D11" s="82">
        <f t="shared" ref="D11:D32" si="1">+C11*1000</f>
        <v>137403802.28136882</v>
      </c>
      <c r="E11" s="83">
        <v>379228944</v>
      </c>
      <c r="F11" s="84">
        <f t="shared" ref="F11:F32" si="2">+E11/D11</f>
        <v>2.7599596059462272</v>
      </c>
      <c r="G11" s="84"/>
      <c r="H11" s="85">
        <v>0.78510000000000002</v>
      </c>
      <c r="I11" s="84">
        <f>F11*H11</f>
        <v>2.166844286628383</v>
      </c>
    </row>
    <row r="12" spans="1:9">
      <c r="A12" s="1" t="s">
        <v>101</v>
      </c>
      <c r="B12" s="82">
        <v>3768848000</v>
      </c>
      <c r="C12" s="82">
        <f t="shared" si="0"/>
        <v>143302.20532319392</v>
      </c>
      <c r="D12" s="82">
        <f t="shared" si="1"/>
        <v>143302205.32319391</v>
      </c>
      <c r="E12" s="83">
        <v>349257426</v>
      </c>
      <c r="F12" s="84">
        <f t="shared" si="2"/>
        <v>2.4372090102333659</v>
      </c>
      <c r="G12" s="86">
        <f>(F12-F11)/F11</f>
        <v>-0.11694033311846577</v>
      </c>
      <c r="H12" s="85">
        <v>0.77040833333333325</v>
      </c>
      <c r="I12" s="84">
        <f t="shared" ref="I12:I35" si="3">F12*H12</f>
        <v>1.8776461315588702</v>
      </c>
    </row>
    <row r="13" spans="1:9">
      <c r="A13" s="1" t="s">
        <v>102</v>
      </c>
      <c r="B13" s="82">
        <v>3960289000</v>
      </c>
      <c r="C13" s="82">
        <f t="shared" si="0"/>
        <v>150581.33079847909</v>
      </c>
      <c r="D13" s="82">
        <f t="shared" si="1"/>
        <v>150581330.79847908</v>
      </c>
      <c r="E13" s="83">
        <v>407019305</v>
      </c>
      <c r="F13" s="84">
        <f t="shared" si="2"/>
        <v>2.7029865046465043</v>
      </c>
      <c r="G13" s="86">
        <f t="shared" ref="G13:G35" si="4">(F13-F12)/F12</f>
        <v>0.10904993921210304</v>
      </c>
      <c r="H13" s="85">
        <v>0.69939166666666674</v>
      </c>
      <c r="I13" s="84">
        <f t="shared" si="3"/>
        <v>1.8904462364622265</v>
      </c>
    </row>
    <row r="14" spans="1:9">
      <c r="A14" s="1" t="s">
        <v>103</v>
      </c>
      <c r="B14" s="82">
        <v>4456991000</v>
      </c>
      <c r="C14" s="82">
        <f t="shared" si="0"/>
        <v>169467.33840304182</v>
      </c>
      <c r="D14" s="82">
        <f t="shared" si="1"/>
        <v>169467338.40304181</v>
      </c>
      <c r="E14" s="83">
        <v>413371442</v>
      </c>
      <c r="F14" s="84">
        <f t="shared" si="2"/>
        <v>2.4392395956375053</v>
      </c>
      <c r="G14" s="86">
        <f t="shared" si="4"/>
        <v>-9.7576110186126039E-2</v>
      </c>
      <c r="H14" s="85">
        <v>0.69239166666666663</v>
      </c>
      <c r="I14" s="84">
        <f t="shared" si="3"/>
        <v>1.6889091690227782</v>
      </c>
    </row>
    <row r="15" spans="1:9">
      <c r="A15" s="1" t="s">
        <v>104</v>
      </c>
      <c r="B15" s="82">
        <v>5366201000</v>
      </c>
      <c r="C15" s="82">
        <f t="shared" si="0"/>
        <v>204038.06083650191</v>
      </c>
      <c r="D15" s="82">
        <f t="shared" si="1"/>
        <v>204038060.83650193</v>
      </c>
      <c r="E15" s="83">
        <v>445714284</v>
      </c>
      <c r="F15" s="84">
        <f t="shared" si="2"/>
        <v>2.1844663793249635</v>
      </c>
      <c r="G15" s="86">
        <f t="shared" si="4"/>
        <v>-0.10444780281863036</v>
      </c>
      <c r="H15" s="85">
        <v>0.74045833333333333</v>
      </c>
      <c r="I15" s="84">
        <f t="shared" si="3"/>
        <v>1.6175063344576635</v>
      </c>
    </row>
    <row r="16" spans="1:9">
      <c r="A16" s="1" t="s">
        <v>105</v>
      </c>
      <c r="B16" s="82">
        <v>6309564000</v>
      </c>
      <c r="C16" s="82">
        <f t="shared" si="0"/>
        <v>239907.3764258555</v>
      </c>
      <c r="D16" s="82">
        <f t="shared" si="1"/>
        <v>239907376.42585549</v>
      </c>
      <c r="E16" s="83">
        <v>454763779</v>
      </c>
      <c r="F16" s="84">
        <f t="shared" si="2"/>
        <v>1.8955806435595235</v>
      </c>
      <c r="G16" s="86">
        <f t="shared" si="4"/>
        <v>-0.13224544836195212</v>
      </c>
      <c r="H16" s="85">
        <v>0.76291666666666658</v>
      </c>
      <c r="I16" s="84">
        <f t="shared" si="3"/>
        <v>1.4461700659822863</v>
      </c>
    </row>
    <row r="17" spans="1:9">
      <c r="A17" s="1" t="s">
        <v>106</v>
      </c>
      <c r="B17" s="82">
        <v>6892911000</v>
      </c>
      <c r="C17" s="82">
        <f t="shared" si="0"/>
        <v>262087.87072243346</v>
      </c>
      <c r="D17" s="82">
        <f t="shared" si="1"/>
        <v>262087870.72243348</v>
      </c>
      <c r="E17" s="83">
        <v>534648055</v>
      </c>
      <c r="F17" s="84">
        <f t="shared" si="2"/>
        <v>2.039957261380569</v>
      </c>
      <c r="G17" s="86">
        <f t="shared" si="4"/>
        <v>7.6164851287959412E-2</v>
      </c>
      <c r="H17" s="85">
        <v>0.78055000000000019</v>
      </c>
      <c r="I17" s="84">
        <f t="shared" si="3"/>
        <v>1.5922886403706036</v>
      </c>
    </row>
    <row r="18" spans="1:9">
      <c r="A18" s="1" t="s">
        <v>107</v>
      </c>
      <c r="B18" s="82">
        <v>6881954000</v>
      </c>
      <c r="C18" s="82">
        <f t="shared" si="0"/>
        <v>261671.2547528517</v>
      </c>
      <c r="D18" s="82">
        <f t="shared" si="1"/>
        <v>261671254.75285169</v>
      </c>
      <c r="E18" s="83">
        <v>557469068</v>
      </c>
      <c r="F18" s="84">
        <f t="shared" si="2"/>
        <v>2.1304176820129865</v>
      </c>
      <c r="G18" s="86">
        <f t="shared" si="4"/>
        <v>4.4344272473236634E-2</v>
      </c>
      <c r="H18" s="85">
        <v>0.67848333333333333</v>
      </c>
      <c r="I18" s="84">
        <f t="shared" si="3"/>
        <v>1.4454528902844446</v>
      </c>
    </row>
    <row r="19" spans="1:9">
      <c r="A19" s="1" t="s">
        <v>108</v>
      </c>
      <c r="B19" s="82">
        <v>6439699000</v>
      </c>
      <c r="C19" s="82">
        <f t="shared" si="0"/>
        <v>244855.47528517109</v>
      </c>
      <c r="D19" s="82">
        <f t="shared" si="1"/>
        <v>244855475.28517109</v>
      </c>
      <c r="E19" s="83">
        <v>549830769</v>
      </c>
      <c r="F19" s="84">
        <f t="shared" si="2"/>
        <v>2.2455318524514891</v>
      </c>
      <c r="G19" s="86">
        <f t="shared" si="4"/>
        <v>5.4033615760142227E-2</v>
      </c>
      <c r="H19" s="85">
        <v>0.62729166666666669</v>
      </c>
      <c r="I19" s="84">
        <f t="shared" si="3"/>
        <v>1.4086034182773821</v>
      </c>
    </row>
    <row r="20" spans="1:9">
      <c r="A20" s="1" t="s">
        <v>109</v>
      </c>
      <c r="B20" s="82">
        <v>6546244000</v>
      </c>
      <c r="C20" s="82">
        <f t="shared" si="0"/>
        <v>248906.61596958176</v>
      </c>
      <c r="D20" s="82">
        <f t="shared" si="1"/>
        <v>248906615.96958175</v>
      </c>
      <c r="E20" s="83">
        <v>578766829</v>
      </c>
      <c r="F20" s="84">
        <f t="shared" si="2"/>
        <v>2.3252368232378751</v>
      </c>
      <c r="G20" s="86">
        <f t="shared" si="4"/>
        <v>3.5494918809265849E-2</v>
      </c>
      <c r="H20" s="85">
        <v>0.62875000000000003</v>
      </c>
      <c r="I20" s="84">
        <f t="shared" si="3"/>
        <v>1.461992652610814</v>
      </c>
    </row>
    <row r="21" spans="1:9">
      <c r="A21" s="1" t="s">
        <v>110</v>
      </c>
      <c r="B21" s="82">
        <v>7625011000</v>
      </c>
      <c r="C21" s="82">
        <f t="shared" si="0"/>
        <v>289924.37262357416</v>
      </c>
      <c r="D21" s="82">
        <f t="shared" si="1"/>
        <v>289924372.62357414</v>
      </c>
      <c r="E21" s="83">
        <v>630363197</v>
      </c>
      <c r="F21" s="84">
        <f t="shared" si="2"/>
        <v>2.1742332019062007</v>
      </c>
      <c r="G21" s="86">
        <f t="shared" si="4"/>
        <v>-6.4941179247885339E-2</v>
      </c>
      <c r="H21" s="85">
        <v>0.53776666666666662</v>
      </c>
      <c r="I21" s="84">
        <f t="shared" si="3"/>
        <v>1.1692301415450912</v>
      </c>
    </row>
    <row r="22" spans="1:9">
      <c r="A22" s="1" t="s">
        <v>111</v>
      </c>
      <c r="B22" s="82">
        <v>7533986000</v>
      </c>
      <c r="C22" s="82">
        <f t="shared" si="0"/>
        <v>286463.34600760456</v>
      </c>
      <c r="D22" s="82">
        <f t="shared" si="1"/>
        <v>286463346.00760454</v>
      </c>
      <c r="E22" s="83">
        <v>643277079</v>
      </c>
      <c r="F22" s="84">
        <f t="shared" si="2"/>
        <v>2.2455825080773977</v>
      </c>
      <c r="G22" s="86">
        <f t="shared" si="4"/>
        <v>3.2815847954416E-2</v>
      </c>
      <c r="H22" s="85">
        <v>0.5237666666666666</v>
      </c>
      <c r="I22" s="84">
        <f t="shared" si="3"/>
        <v>1.1761612649806714</v>
      </c>
    </row>
    <row r="23" spans="1:9">
      <c r="A23" s="1" t="s">
        <v>112</v>
      </c>
      <c r="B23" s="82">
        <v>8120105000</v>
      </c>
      <c r="C23" s="82">
        <f t="shared" si="0"/>
        <v>308749.23954372626</v>
      </c>
      <c r="D23" s="82">
        <f t="shared" si="1"/>
        <v>308749239.54372627</v>
      </c>
      <c r="E23" s="83">
        <v>661920544</v>
      </c>
      <c r="F23" s="84">
        <f t="shared" si="2"/>
        <v>2.1438774876925852</v>
      </c>
      <c r="G23" s="86">
        <f t="shared" si="4"/>
        <v>-4.5291152749443758E-2</v>
      </c>
      <c r="H23" s="85">
        <v>0.58491666666666664</v>
      </c>
      <c r="I23" s="84">
        <f t="shared" si="3"/>
        <v>1.2539896738428546</v>
      </c>
    </row>
    <row r="24" spans="1:9">
      <c r="A24" s="1" t="s">
        <v>113</v>
      </c>
      <c r="B24" s="82">
        <v>8060544000</v>
      </c>
      <c r="C24" s="82">
        <f t="shared" si="0"/>
        <v>306484.56273764261</v>
      </c>
      <c r="D24" s="82">
        <f t="shared" si="1"/>
        <v>306484562.73764259</v>
      </c>
      <c r="E24" s="83">
        <v>694071814</v>
      </c>
      <c r="F24" s="84">
        <f t="shared" si="2"/>
        <v>2.2646224260049941</v>
      </c>
      <c r="G24" s="86">
        <f t="shared" si="4"/>
        <v>5.632082010542698E-2</v>
      </c>
      <c r="H24" s="85">
        <v>0.71437499999999998</v>
      </c>
      <c r="I24" s="84">
        <f t="shared" si="3"/>
        <v>1.6177896455773175</v>
      </c>
    </row>
    <row r="25" spans="1:9">
      <c r="A25" s="1" t="s">
        <v>114</v>
      </c>
      <c r="B25" s="82">
        <v>7642801000</v>
      </c>
      <c r="C25" s="82">
        <f t="shared" si="0"/>
        <v>290600.79847908748</v>
      </c>
      <c r="D25" s="82">
        <f t="shared" si="1"/>
        <v>290600798.47908747</v>
      </c>
      <c r="E25" s="83">
        <v>678722971</v>
      </c>
      <c r="F25" s="84">
        <f t="shared" si="2"/>
        <v>2.3355853616102262</v>
      </c>
      <c r="G25" s="86">
        <f t="shared" si="4"/>
        <v>3.1335437991938199E-2</v>
      </c>
      <c r="H25" s="85">
        <v>0.75121666666666664</v>
      </c>
      <c r="I25" s="84">
        <f t="shared" si="3"/>
        <v>1.7545306500642954</v>
      </c>
    </row>
    <row r="26" spans="1:9">
      <c r="A26" s="1" t="s">
        <v>115</v>
      </c>
      <c r="B26" s="82">
        <v>7713414000</v>
      </c>
      <c r="C26" s="82">
        <f t="shared" si="0"/>
        <v>293285.70342205325</v>
      </c>
      <c r="D26" s="82">
        <f t="shared" si="1"/>
        <v>293285703.42205328</v>
      </c>
      <c r="E26" s="83">
        <v>703282553</v>
      </c>
      <c r="F26" s="84">
        <f t="shared" si="2"/>
        <v>2.3979435233088742</v>
      </c>
      <c r="G26" s="86">
        <f t="shared" si="4"/>
        <v>2.6699157617453236E-2</v>
      </c>
      <c r="H26" s="85">
        <v>0.74739999999999995</v>
      </c>
      <c r="I26" s="84">
        <f t="shared" si="3"/>
        <v>1.7922229893210524</v>
      </c>
    </row>
    <row r="27" spans="1:9">
      <c r="A27" s="1" t="s">
        <v>116</v>
      </c>
      <c r="B27" s="82">
        <v>8714911000</v>
      </c>
      <c r="C27" s="82">
        <f t="shared" si="0"/>
        <v>331365.43726235739</v>
      </c>
      <c r="D27" s="82">
        <f t="shared" si="1"/>
        <v>331365437.26235741</v>
      </c>
      <c r="E27" s="83">
        <v>919485832</v>
      </c>
      <c r="F27" s="84">
        <f t="shared" si="2"/>
        <v>2.7748392819616861</v>
      </c>
      <c r="G27" s="86">
        <f t="shared" si="4"/>
        <v>0.15717457687774938</v>
      </c>
      <c r="H27" s="85">
        <v>0.78627499999999995</v>
      </c>
      <c r="I27" s="84">
        <f t="shared" si="3"/>
        <v>2.1817867564244247</v>
      </c>
    </row>
    <row r="28" spans="1:9">
      <c r="A28" s="1" t="s">
        <v>117</v>
      </c>
      <c r="B28" s="82">
        <v>9159074000</v>
      </c>
      <c r="C28" s="82">
        <f t="shared" si="0"/>
        <v>348253.76425855514</v>
      </c>
      <c r="D28" s="82">
        <f t="shared" si="1"/>
        <v>348253764.25855511</v>
      </c>
      <c r="E28" s="83">
        <v>1025195256</v>
      </c>
      <c r="F28" s="84">
        <f t="shared" si="2"/>
        <v>2.9438167256646253</v>
      </c>
      <c r="G28" s="86">
        <f t="shared" si="4"/>
        <v>6.0896299400619622E-2</v>
      </c>
      <c r="H28" s="85">
        <v>0.89661666666666662</v>
      </c>
      <c r="I28" s="84">
        <f t="shared" si="3"/>
        <v>2.6394751398429972</v>
      </c>
    </row>
    <row r="29" spans="1:9">
      <c r="A29" s="1" t="s">
        <v>118</v>
      </c>
      <c r="B29" s="82">
        <v>8598035000</v>
      </c>
      <c r="C29" s="82">
        <f t="shared" si="0"/>
        <v>326921.48288973386</v>
      </c>
      <c r="D29" s="82">
        <f t="shared" si="1"/>
        <v>326921482.88973385</v>
      </c>
      <c r="E29" s="83">
        <v>1232178988</v>
      </c>
      <c r="F29" s="84">
        <f t="shared" si="2"/>
        <v>3.7690364582605209</v>
      </c>
      <c r="G29" s="86">
        <f t="shared" si="4"/>
        <v>0.28032306678656627</v>
      </c>
      <c r="H29" s="85">
        <v>0.74648333333333328</v>
      </c>
      <c r="I29" s="84">
        <f t="shared" si="3"/>
        <v>2.8135228988171743</v>
      </c>
    </row>
    <row r="30" spans="1:9">
      <c r="A30" s="1" t="s">
        <v>119</v>
      </c>
      <c r="B30" s="82">
        <v>9357026000</v>
      </c>
      <c r="C30" s="82">
        <f t="shared" si="0"/>
        <v>355780.45627376426</v>
      </c>
      <c r="D30" s="82">
        <f t="shared" si="1"/>
        <v>355780456.27376425</v>
      </c>
      <c r="E30" s="83">
        <v>1320801777</v>
      </c>
      <c r="F30" s="84">
        <f t="shared" si="2"/>
        <v>3.7124067770144062</v>
      </c>
      <c r="G30" s="86">
        <f t="shared" si="4"/>
        <v>-1.5024975712824573E-2</v>
      </c>
      <c r="H30" s="85">
        <v>0.88266666666666671</v>
      </c>
      <c r="I30" s="84">
        <f t="shared" si="3"/>
        <v>3.2768177151780495</v>
      </c>
    </row>
    <row r="31" spans="1:9">
      <c r="A31" s="1" t="s">
        <v>120</v>
      </c>
      <c r="B31" s="82">
        <v>8862205000</v>
      </c>
      <c r="C31" s="82">
        <f t="shared" si="0"/>
        <v>336965.96958174906</v>
      </c>
      <c r="D31" s="82">
        <f t="shared" si="1"/>
        <v>336965969.58174908</v>
      </c>
      <c r="E31" s="83">
        <v>1384042831</v>
      </c>
      <c r="F31" s="84">
        <f t="shared" si="2"/>
        <v>4.1073667845981889</v>
      </c>
      <c r="G31" s="86">
        <f t="shared" si="4"/>
        <v>0.10638920552273574</v>
      </c>
      <c r="H31" s="85">
        <v>0.98850000000000005</v>
      </c>
      <c r="I31" s="84">
        <f t="shared" si="3"/>
        <v>4.06013206657531</v>
      </c>
    </row>
    <row r="32" spans="1:9">
      <c r="A32" s="1" t="s">
        <v>121</v>
      </c>
      <c r="B32" s="82">
        <v>9110271000</v>
      </c>
      <c r="C32" s="82">
        <f t="shared" si="0"/>
        <v>346398.1368821293</v>
      </c>
      <c r="D32" s="82">
        <f t="shared" si="1"/>
        <v>346398136.88212931</v>
      </c>
      <c r="E32" s="83">
        <v>1454459941</v>
      </c>
      <c r="F32" s="84">
        <f t="shared" si="2"/>
        <v>4.1988099419106186</v>
      </c>
      <c r="G32" s="86">
        <f t="shared" si="4"/>
        <v>2.2263207088133303E-2</v>
      </c>
      <c r="H32" s="85">
        <v>1.0323</v>
      </c>
      <c r="I32" s="84">
        <f t="shared" si="3"/>
        <v>4.3344315030343319</v>
      </c>
    </row>
    <row r="33" spans="1:9">
      <c r="A33" s="1" t="s">
        <v>122</v>
      </c>
      <c r="B33" s="82">
        <v>8713949000</v>
      </c>
      <c r="C33" s="82">
        <v>327906.80608365021</v>
      </c>
      <c r="D33" s="82">
        <v>327906806.08365023</v>
      </c>
      <c r="E33" s="83">
        <v>1434550872</v>
      </c>
      <c r="F33" s="84">
        <v>4.3748737305380629</v>
      </c>
      <c r="G33" s="86">
        <f t="shared" si="4"/>
        <v>4.1931830938584609E-2</v>
      </c>
      <c r="H33" s="85">
        <v>1.0258</v>
      </c>
      <c r="I33" s="84">
        <f t="shared" si="3"/>
        <v>4.4877454727859449</v>
      </c>
    </row>
    <row r="34" spans="1:9">
      <c r="A34" s="1" t="s">
        <v>123</v>
      </c>
      <c r="B34" s="82">
        <v>9736820000</v>
      </c>
      <c r="C34" s="82">
        <v>370221.29277566541</v>
      </c>
      <c r="D34" s="82">
        <v>370221292.7756654</v>
      </c>
      <c r="E34" s="83">
        <v>1734960459</v>
      </c>
      <c r="F34" s="84">
        <v>4.6862795113497011</v>
      </c>
      <c r="G34" s="86">
        <f t="shared" si="4"/>
        <v>7.1180518568552731E-2</v>
      </c>
      <c r="H34" s="85">
        <v>0.91779999999999995</v>
      </c>
      <c r="I34" s="84">
        <f t="shared" si="3"/>
        <v>4.3010673355167555</v>
      </c>
    </row>
    <row r="35" spans="1:9">
      <c r="A35" s="1" t="s">
        <v>124</v>
      </c>
      <c r="B35" s="82">
        <v>9875375000</v>
      </c>
      <c r="C35" s="82">
        <f>+B35/26300</f>
        <v>375489.54372623574</v>
      </c>
      <c r="D35" s="82">
        <f>+C35*1000</f>
        <v>375489543.72623575</v>
      </c>
      <c r="E35" s="83">
        <v>1863824613</v>
      </c>
      <c r="F35" s="84">
        <f>+E35/D35</f>
        <v>4.9637190812399528</v>
      </c>
      <c r="G35" s="86">
        <f t="shared" si="4"/>
        <v>5.920252285812673E-2</v>
      </c>
      <c r="H35" s="85">
        <v>0.83609999999999995</v>
      </c>
      <c r="I35" s="84">
        <f t="shared" si="3"/>
        <v>4.1501655238247244</v>
      </c>
    </row>
  </sheetData>
  <mergeCells count="1">
    <mergeCell ref="B7:I7"/>
  </mergeCells>
  <pageMargins left="0.74803149606299213" right="0.74803149606299213" top="0.98425196850393704" bottom="0.98425196850393704" header="0.51181102362204722" footer="0.51181102362204722"/>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1:B83"/>
  <sheetViews>
    <sheetView showGridLines="0" tabSelected="1" topLeftCell="A16" workbookViewId="0">
      <selection activeCell="O90" sqref="O90"/>
    </sheetView>
  </sheetViews>
  <sheetFormatPr defaultRowHeight="12.75"/>
  <cols>
    <col min="1" max="16384" width="9.140625" style="99"/>
  </cols>
  <sheetData>
    <row r="11" spans="2:2">
      <c r="B11" s="98"/>
    </row>
    <row r="57" hidden="1"/>
    <row r="58" hidden="1"/>
    <row r="59" hidden="1"/>
    <row r="60" hidden="1"/>
    <row r="61" hidden="1"/>
    <row r="62" hidden="1"/>
    <row r="63" hidden="1"/>
    <row r="64" hidden="1"/>
    <row r="65" spans="2:2" hidden="1"/>
    <row r="66" spans="2:2" hidden="1"/>
    <row r="67" spans="2:2" hidden="1"/>
    <row r="68" spans="2:2" hidden="1"/>
    <row r="69" spans="2:2" hidden="1"/>
    <row r="70" spans="2:2" hidden="1"/>
    <row r="71" spans="2:2" hidden="1">
      <c r="B71" s="100" t="s">
        <v>130</v>
      </c>
    </row>
    <row r="72" spans="2:2" hidden="1"/>
    <row r="73" spans="2:2" hidden="1"/>
    <row r="74" spans="2:2" hidden="1"/>
    <row r="75" spans="2:2" hidden="1"/>
    <row r="76" spans="2:2" hidden="1"/>
    <row r="77" spans="2:2" hidden="1"/>
    <row r="78" spans="2:2" hidden="1"/>
    <row r="79" spans="2:2" hidden="1"/>
    <row r="80" spans="2:2" hidden="1"/>
    <row r="81" hidden="1"/>
    <row r="82" hidden="1"/>
    <row r="83" hidden="1"/>
  </sheetData>
  <pageMargins left="0.74803149606299213" right="0.74803149606299213" top="0.27559055118110237" bottom="0.59055118110236227"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L90"/>
  <sheetViews>
    <sheetView showGridLines="0" zoomScale="80" zoomScaleNormal="80" workbookViewId="0">
      <selection activeCell="L69" sqref="L69"/>
    </sheetView>
  </sheetViews>
  <sheetFormatPr defaultRowHeight="12.75"/>
  <cols>
    <col min="1" max="1" width="11.42578125" style="52" bestFit="1" customWidth="1"/>
    <col min="2" max="2" width="9.140625" style="51" customWidth="1"/>
    <col min="3" max="3" width="9.140625" style="50"/>
    <col min="4" max="6" width="9.140625" style="51" customWidth="1"/>
    <col min="7" max="11" width="9.140625" style="50"/>
    <col min="12" max="12" width="10.85546875" style="50" bestFit="1" customWidth="1"/>
    <col min="13" max="16384" width="9.140625" style="50"/>
  </cols>
  <sheetData>
    <row r="6" spans="1:12">
      <c r="A6" s="48"/>
      <c r="B6" s="49" t="s">
        <v>72</v>
      </c>
    </row>
    <row r="7" spans="1:12">
      <c r="B7" s="53" t="s">
        <v>73</v>
      </c>
      <c r="D7" s="53" t="s">
        <v>73</v>
      </c>
      <c r="E7" s="53"/>
      <c r="F7" s="53" t="s">
        <v>73</v>
      </c>
      <c r="H7" s="53" t="s">
        <v>73</v>
      </c>
      <c r="J7" s="53" t="s">
        <v>73</v>
      </c>
      <c r="K7" s="53"/>
      <c r="L7" s="53" t="s">
        <v>73</v>
      </c>
    </row>
    <row r="8" spans="1:12">
      <c r="A8" s="54">
        <v>33604</v>
      </c>
      <c r="B8" s="55">
        <v>20.22</v>
      </c>
      <c r="C8" s="56">
        <v>35065</v>
      </c>
      <c r="D8" s="57">
        <v>20.38</v>
      </c>
      <c r="E8" s="54">
        <v>36526</v>
      </c>
      <c r="F8" s="55">
        <v>27.26</v>
      </c>
      <c r="G8" s="58">
        <v>37987</v>
      </c>
      <c r="H8" s="57">
        <v>33.46</v>
      </c>
      <c r="I8" s="59">
        <v>39448</v>
      </c>
      <c r="J8" s="60">
        <v>96.74</v>
      </c>
      <c r="K8" s="61">
        <v>40909</v>
      </c>
      <c r="L8" s="62">
        <v>121.45</v>
      </c>
    </row>
    <row r="9" spans="1:12">
      <c r="A9" s="54">
        <v>33635</v>
      </c>
      <c r="B9" s="55">
        <v>19.29</v>
      </c>
      <c r="C9" s="56">
        <v>35096</v>
      </c>
      <c r="D9" s="57">
        <v>20.38</v>
      </c>
      <c r="E9" s="54">
        <v>36557</v>
      </c>
      <c r="F9" s="55">
        <v>27.59</v>
      </c>
      <c r="G9" s="58">
        <v>38018</v>
      </c>
      <c r="H9" s="57">
        <v>34.31</v>
      </c>
      <c r="I9" s="59">
        <v>39479</v>
      </c>
      <c r="J9" s="60">
        <v>100.13</v>
      </c>
      <c r="K9" s="61">
        <v>40940</v>
      </c>
      <c r="L9" s="62">
        <v>127.71</v>
      </c>
    </row>
    <row r="10" spans="1:12">
      <c r="A10" s="54">
        <v>33664</v>
      </c>
      <c r="B10" s="55">
        <v>18.399999999999999</v>
      </c>
      <c r="C10" s="56">
        <v>35125</v>
      </c>
      <c r="D10" s="57">
        <v>20.96</v>
      </c>
      <c r="E10" s="54">
        <v>36586</v>
      </c>
      <c r="F10" s="55">
        <v>28.42</v>
      </c>
      <c r="G10" s="58">
        <v>38047</v>
      </c>
      <c r="H10" s="57">
        <v>35.79</v>
      </c>
      <c r="I10" s="59">
        <v>39508</v>
      </c>
      <c r="J10" s="60">
        <v>109.61</v>
      </c>
      <c r="K10" s="61">
        <v>40969</v>
      </c>
      <c r="L10" s="62">
        <v>134.03</v>
      </c>
    </row>
    <row r="11" spans="1:12">
      <c r="A11" s="54">
        <v>33695</v>
      </c>
      <c r="B11" s="55">
        <v>18.86</v>
      </c>
      <c r="C11" s="56">
        <v>35156</v>
      </c>
      <c r="D11" s="57">
        <v>20.61</v>
      </c>
      <c r="E11" s="54">
        <v>36617</v>
      </c>
      <c r="F11" s="55">
        <v>25.46</v>
      </c>
      <c r="G11" s="58">
        <v>38078</v>
      </c>
      <c r="H11" s="57">
        <v>35.11</v>
      </c>
      <c r="I11" s="59">
        <v>39539</v>
      </c>
      <c r="J11" s="60">
        <v>118.57</v>
      </c>
      <c r="K11" s="61">
        <v>41000</v>
      </c>
      <c r="L11" s="62">
        <v>129.59</v>
      </c>
    </row>
    <row r="12" spans="1:12">
      <c r="A12" s="54">
        <v>33725</v>
      </c>
      <c r="B12" s="55">
        <v>20.329999999999998</v>
      </c>
      <c r="C12" s="56">
        <v>35186</v>
      </c>
      <c r="D12" s="57">
        <v>20.16</v>
      </c>
      <c r="E12" s="54">
        <v>36647</v>
      </c>
      <c r="F12" s="55">
        <v>28.78</v>
      </c>
      <c r="G12" s="58">
        <v>38108</v>
      </c>
      <c r="H12" s="57">
        <v>39.72</v>
      </c>
      <c r="I12" s="59">
        <v>39569</v>
      </c>
      <c r="J12" s="60">
        <v>131.1</v>
      </c>
      <c r="K12" s="61">
        <v>41030</v>
      </c>
      <c r="L12" s="62">
        <v>118.76</v>
      </c>
    </row>
    <row r="13" spans="1:12">
      <c r="A13" s="54">
        <v>33756</v>
      </c>
      <c r="B13" s="55">
        <v>22.5</v>
      </c>
      <c r="C13" s="56">
        <v>35217</v>
      </c>
      <c r="D13" s="57">
        <v>20.49</v>
      </c>
      <c r="E13" s="54">
        <v>36678</v>
      </c>
      <c r="F13" s="55">
        <v>30.66</v>
      </c>
      <c r="G13" s="58">
        <v>38139</v>
      </c>
      <c r="H13" s="57">
        <v>38.200000000000003</v>
      </c>
      <c r="I13" s="59">
        <v>39600</v>
      </c>
      <c r="J13" s="60">
        <v>139.21</v>
      </c>
      <c r="K13" s="61">
        <v>41061</v>
      </c>
      <c r="L13" s="62">
        <v>97.94</v>
      </c>
    </row>
    <row r="14" spans="1:12">
      <c r="A14" s="54">
        <v>33786</v>
      </c>
      <c r="B14" s="55">
        <v>22.92</v>
      </c>
      <c r="C14" s="56">
        <v>35247</v>
      </c>
      <c r="D14" s="57">
        <v>20.73</v>
      </c>
      <c r="E14" s="54">
        <v>36708</v>
      </c>
      <c r="F14" s="55">
        <v>30.91</v>
      </c>
      <c r="G14" s="58">
        <v>38169</v>
      </c>
      <c r="H14" s="57">
        <v>41.1</v>
      </c>
      <c r="I14" s="59">
        <v>39630</v>
      </c>
      <c r="J14" s="60">
        <v>143.11000000000001</v>
      </c>
      <c r="K14" s="61">
        <v>41091</v>
      </c>
      <c r="L14" s="62">
        <v>109.63</v>
      </c>
    </row>
    <row r="15" spans="1:12">
      <c r="A15" s="54">
        <v>33817</v>
      </c>
      <c r="B15" s="55">
        <v>22.39</v>
      </c>
      <c r="C15" s="56">
        <v>35278</v>
      </c>
      <c r="D15" s="57">
        <v>21.16</v>
      </c>
      <c r="E15" s="54">
        <v>36739</v>
      </c>
      <c r="F15" s="55">
        <v>32.119999999999997</v>
      </c>
      <c r="G15" s="58">
        <v>38200</v>
      </c>
      <c r="H15" s="57">
        <v>47.03</v>
      </c>
      <c r="I15" s="59">
        <v>39661</v>
      </c>
      <c r="J15" s="60">
        <v>122.5</v>
      </c>
      <c r="K15" s="61">
        <v>41122</v>
      </c>
      <c r="L15" s="62">
        <v>119.68</v>
      </c>
    </row>
    <row r="16" spans="1:12">
      <c r="A16" s="54">
        <v>33848</v>
      </c>
      <c r="B16" s="55">
        <v>21.69</v>
      </c>
      <c r="C16" s="56">
        <v>35309</v>
      </c>
      <c r="D16" s="57">
        <v>22.96</v>
      </c>
      <c r="E16" s="54">
        <v>36770</v>
      </c>
      <c r="F16" s="55">
        <v>34.36</v>
      </c>
      <c r="G16" s="58">
        <v>38231</v>
      </c>
      <c r="H16" s="57">
        <v>47.97</v>
      </c>
      <c r="I16" s="59">
        <v>39692</v>
      </c>
      <c r="J16" s="60">
        <v>104.34</v>
      </c>
      <c r="K16" s="61">
        <v>41153</v>
      </c>
      <c r="L16" s="62">
        <v>118.99</v>
      </c>
    </row>
    <row r="17" spans="1:12">
      <c r="A17" s="54">
        <v>33878</v>
      </c>
      <c r="B17" s="55">
        <v>21.65</v>
      </c>
      <c r="C17" s="56">
        <v>35339</v>
      </c>
      <c r="D17" s="57">
        <v>25.73</v>
      </c>
      <c r="E17" s="54">
        <v>36800</v>
      </c>
      <c r="F17" s="55">
        <v>31.6</v>
      </c>
      <c r="G17" s="58">
        <v>38261</v>
      </c>
      <c r="H17" s="57">
        <v>53.19</v>
      </c>
      <c r="I17" s="59">
        <v>39722</v>
      </c>
      <c r="J17" s="60">
        <v>74.94</v>
      </c>
      <c r="K17" s="61">
        <v>41183</v>
      </c>
      <c r="L17" s="62">
        <v>114.27</v>
      </c>
    </row>
    <row r="18" spans="1:12">
      <c r="A18" s="54">
        <v>33909</v>
      </c>
      <c r="B18" s="55">
        <v>21.02</v>
      </c>
      <c r="C18" s="56">
        <v>35370</v>
      </c>
      <c r="D18" s="57">
        <v>24.76</v>
      </c>
      <c r="E18" s="54">
        <v>36831</v>
      </c>
      <c r="F18" s="55">
        <v>32.630000000000003</v>
      </c>
      <c r="G18" s="58">
        <v>38292</v>
      </c>
      <c r="H18" s="57">
        <v>47.02</v>
      </c>
      <c r="I18" s="59">
        <v>39753</v>
      </c>
      <c r="J18" s="60">
        <v>53.17</v>
      </c>
      <c r="K18" s="61">
        <v>41214</v>
      </c>
      <c r="L18" s="62">
        <v>112.5</v>
      </c>
    </row>
    <row r="19" spans="1:12">
      <c r="A19" s="54">
        <v>33939</v>
      </c>
      <c r="B19" s="55">
        <v>19.98</v>
      </c>
      <c r="C19" s="56">
        <v>35400</v>
      </c>
      <c r="D19" s="57">
        <v>25.4</v>
      </c>
      <c r="E19" s="54">
        <v>36861</v>
      </c>
      <c r="F19" s="55">
        <v>27.84</v>
      </c>
      <c r="G19" s="58">
        <v>38322</v>
      </c>
      <c r="H19" s="57">
        <v>39.04</v>
      </c>
      <c r="I19" s="59">
        <v>39783</v>
      </c>
      <c r="J19" s="60">
        <v>42.65</v>
      </c>
      <c r="K19" s="61">
        <v>41244</v>
      </c>
      <c r="L19" s="62">
        <v>113.07</v>
      </c>
    </row>
    <row r="20" spans="1:12">
      <c r="A20" s="54">
        <v>33970</v>
      </c>
      <c r="B20" s="55">
        <v>18.920000000000002</v>
      </c>
      <c r="C20" s="56">
        <v>35431</v>
      </c>
      <c r="D20" s="57">
        <v>26.01</v>
      </c>
      <c r="E20" s="54">
        <v>36892</v>
      </c>
      <c r="F20" s="55">
        <v>25.82</v>
      </c>
      <c r="G20" s="58">
        <v>38353</v>
      </c>
      <c r="H20" s="57">
        <v>46.39</v>
      </c>
      <c r="I20" s="59">
        <v>39814</v>
      </c>
      <c r="J20" s="60">
        <v>45.07</v>
      </c>
      <c r="K20" s="61">
        <v>41275</v>
      </c>
      <c r="L20" s="62">
        <v>117.28</v>
      </c>
    </row>
    <row r="21" spans="1:12">
      <c r="A21" s="54">
        <v>34001</v>
      </c>
      <c r="B21" s="55">
        <v>19.649999999999999</v>
      </c>
      <c r="C21" s="56">
        <v>35462</v>
      </c>
      <c r="D21" s="57">
        <v>23.56</v>
      </c>
      <c r="E21" s="54">
        <v>36923</v>
      </c>
      <c r="F21" s="55">
        <v>27.93</v>
      </c>
      <c r="G21" s="58">
        <v>38384</v>
      </c>
      <c r="H21" s="57">
        <v>50.14</v>
      </c>
      <c r="I21" s="59">
        <v>39845</v>
      </c>
      <c r="J21" s="60">
        <v>48.29</v>
      </c>
      <c r="K21" s="61">
        <v>41306</v>
      </c>
      <c r="L21" s="62">
        <v>122.43</v>
      </c>
    </row>
    <row r="22" spans="1:12">
      <c r="A22" s="54">
        <v>34029</v>
      </c>
      <c r="B22" s="55">
        <v>20.81</v>
      </c>
      <c r="C22" s="56">
        <v>35490</v>
      </c>
      <c r="D22" s="57">
        <v>22.97</v>
      </c>
      <c r="E22" s="54">
        <v>36951</v>
      </c>
      <c r="F22" s="55">
        <v>26.84</v>
      </c>
      <c r="G22" s="58">
        <v>38412</v>
      </c>
      <c r="H22" s="57">
        <v>57.06</v>
      </c>
      <c r="I22" s="59">
        <v>39873</v>
      </c>
      <c r="J22" s="60">
        <v>50.1</v>
      </c>
      <c r="K22" s="61">
        <v>41334</v>
      </c>
      <c r="L22" s="62">
        <v>115.85</v>
      </c>
    </row>
    <row r="23" spans="1:12">
      <c r="A23" s="54">
        <v>34060</v>
      </c>
      <c r="B23" s="55">
        <v>20.69</v>
      </c>
      <c r="C23" s="56">
        <v>35521</v>
      </c>
      <c r="D23" s="57">
        <v>20.84</v>
      </c>
      <c r="E23" s="54">
        <v>36982</v>
      </c>
      <c r="F23" s="55">
        <v>27.88</v>
      </c>
      <c r="G23" s="58">
        <v>38443</v>
      </c>
      <c r="H23" s="57">
        <v>57.49</v>
      </c>
      <c r="I23" s="59">
        <v>39904</v>
      </c>
      <c r="J23" s="60">
        <v>52.38</v>
      </c>
      <c r="K23" s="61">
        <v>41365</v>
      </c>
      <c r="L23" s="62">
        <v>108.41</v>
      </c>
    </row>
    <row r="24" spans="1:12">
      <c r="A24" s="54">
        <v>34090</v>
      </c>
      <c r="B24" s="55">
        <v>20.260000000000002</v>
      </c>
      <c r="C24" s="56">
        <v>35551</v>
      </c>
      <c r="D24" s="57">
        <v>21.2</v>
      </c>
      <c r="E24" s="54">
        <v>37012</v>
      </c>
      <c r="F24" s="55">
        <v>28.92</v>
      </c>
      <c r="G24" s="58">
        <v>38473</v>
      </c>
      <c r="H24" s="57">
        <v>50.78</v>
      </c>
      <c r="I24" s="59">
        <v>39934</v>
      </c>
      <c r="J24" s="60">
        <v>60.05</v>
      </c>
      <c r="K24" s="61">
        <v>41395</v>
      </c>
      <c r="L24" s="62">
        <v>108.46</v>
      </c>
    </row>
    <row r="25" spans="1:12">
      <c r="A25" s="54">
        <v>34121</v>
      </c>
      <c r="B25" s="55">
        <v>19.13</v>
      </c>
      <c r="C25" s="56">
        <v>35582</v>
      </c>
      <c r="D25" s="57">
        <v>19.920000000000002</v>
      </c>
      <c r="E25" s="54">
        <v>37043</v>
      </c>
      <c r="F25" s="55">
        <v>28.12</v>
      </c>
      <c r="G25" s="58">
        <v>38504</v>
      </c>
      <c r="H25" s="57">
        <v>55.7</v>
      </c>
      <c r="I25" s="59">
        <v>39965</v>
      </c>
      <c r="J25" s="60">
        <v>71.34</v>
      </c>
      <c r="K25" s="61">
        <v>40725</v>
      </c>
      <c r="L25" s="62">
        <v>124.24</v>
      </c>
    </row>
    <row r="26" spans="1:12">
      <c r="A26" s="54">
        <v>34151</v>
      </c>
      <c r="B26" s="55">
        <v>18.760000000000002</v>
      </c>
      <c r="C26" s="56">
        <v>35612</v>
      </c>
      <c r="D26" s="57">
        <v>18.97</v>
      </c>
      <c r="E26" s="54">
        <v>37073</v>
      </c>
      <c r="F26" s="55">
        <v>25.96</v>
      </c>
      <c r="G26" s="58">
        <v>38534</v>
      </c>
      <c r="H26" s="57">
        <v>58.73</v>
      </c>
      <c r="I26" s="59">
        <v>39995</v>
      </c>
      <c r="J26" s="60">
        <v>69.010000000000005</v>
      </c>
      <c r="K26" s="61">
        <v>40756</v>
      </c>
      <c r="L26" s="62">
        <v>118.63</v>
      </c>
    </row>
    <row r="27" spans="1:12">
      <c r="A27" s="54">
        <v>34182</v>
      </c>
      <c r="B27" s="55">
        <v>19.05</v>
      </c>
      <c r="C27" s="56">
        <v>35643</v>
      </c>
      <c r="D27" s="57">
        <v>20.14</v>
      </c>
      <c r="E27" s="54">
        <v>37104</v>
      </c>
      <c r="F27" s="55">
        <v>25.4</v>
      </c>
      <c r="G27" s="58">
        <v>38565</v>
      </c>
      <c r="H27" s="57">
        <v>67.67</v>
      </c>
      <c r="I27" s="59">
        <v>40026</v>
      </c>
      <c r="J27" s="60">
        <v>76.94</v>
      </c>
      <c r="K27" s="61">
        <v>40787</v>
      </c>
      <c r="L27" s="62">
        <v>120.04</v>
      </c>
    </row>
    <row r="28" spans="1:12">
      <c r="A28" s="54">
        <v>34213</v>
      </c>
      <c r="B28" s="55">
        <v>18.420000000000002</v>
      </c>
      <c r="C28" s="56">
        <v>35674</v>
      </c>
      <c r="D28" s="57">
        <v>19.38</v>
      </c>
      <c r="E28" s="54">
        <v>37135</v>
      </c>
      <c r="F28" s="55">
        <v>25.9</v>
      </c>
      <c r="G28" s="58">
        <v>38596</v>
      </c>
      <c r="H28" s="57">
        <v>68.09</v>
      </c>
      <c r="I28" s="59">
        <v>40057</v>
      </c>
      <c r="J28" s="60">
        <v>70.94</v>
      </c>
      <c r="K28" s="61">
        <v>40817</v>
      </c>
      <c r="L28" s="62">
        <v>118.58</v>
      </c>
    </row>
    <row r="29" spans="1:12">
      <c r="A29" s="54">
        <v>34243</v>
      </c>
      <c r="B29" s="55">
        <v>18.23</v>
      </c>
      <c r="C29" s="56">
        <v>35704</v>
      </c>
      <c r="D29" s="57">
        <v>21.2</v>
      </c>
      <c r="E29" s="54">
        <v>37165</v>
      </c>
      <c r="F29" s="55">
        <v>21.55</v>
      </c>
      <c r="G29" s="58">
        <v>38626</v>
      </c>
      <c r="H29" s="57">
        <v>63.18</v>
      </c>
      <c r="I29" s="59">
        <v>40087</v>
      </c>
      <c r="J29" s="60">
        <v>78.260000000000005</v>
      </c>
      <c r="K29" s="61">
        <v>40848</v>
      </c>
      <c r="L29" s="62">
        <v>120.47</v>
      </c>
    </row>
    <row r="30" spans="1:12">
      <c r="A30" s="54">
        <v>34274</v>
      </c>
      <c r="B30" s="55">
        <v>17.11</v>
      </c>
      <c r="C30" s="56">
        <v>35735</v>
      </c>
      <c r="D30" s="57">
        <v>20.81</v>
      </c>
      <c r="E30" s="54">
        <v>37196</v>
      </c>
      <c r="F30" s="55">
        <v>19.920000000000002</v>
      </c>
      <c r="G30" s="58">
        <v>38657</v>
      </c>
      <c r="H30" s="57">
        <v>57.12</v>
      </c>
      <c r="I30" s="59">
        <v>40118</v>
      </c>
      <c r="J30" s="60">
        <v>80.36</v>
      </c>
      <c r="K30" s="61">
        <v>40878</v>
      </c>
      <c r="L30" s="62">
        <v>117.54</v>
      </c>
    </row>
    <row r="31" spans="1:12">
      <c r="A31" s="54">
        <v>34304</v>
      </c>
      <c r="B31" s="55">
        <v>15.64</v>
      </c>
      <c r="C31" s="56">
        <v>35765</v>
      </c>
      <c r="D31" s="57">
        <v>18.32</v>
      </c>
      <c r="E31" s="54">
        <v>37226</v>
      </c>
      <c r="F31" s="55">
        <v>19.59</v>
      </c>
      <c r="G31" s="58">
        <v>38687</v>
      </c>
      <c r="H31" s="57">
        <v>61.12</v>
      </c>
      <c r="I31" s="59">
        <v>40148</v>
      </c>
      <c r="J31" s="60">
        <v>79.34</v>
      </c>
      <c r="K31" s="61">
        <v>40909</v>
      </c>
      <c r="L31" s="62">
        <v>121.45</v>
      </c>
    </row>
    <row r="32" spans="1:12">
      <c r="A32" s="54">
        <v>34335</v>
      </c>
      <c r="B32" s="55">
        <v>16.23</v>
      </c>
      <c r="C32" s="56">
        <v>35796</v>
      </c>
      <c r="D32" s="57">
        <v>15.93</v>
      </c>
      <c r="E32" s="54">
        <v>37257</v>
      </c>
      <c r="F32" s="55">
        <v>20.2</v>
      </c>
      <c r="G32" s="58">
        <v>38718</v>
      </c>
      <c r="H32" s="57">
        <v>69.010000000000005</v>
      </c>
      <c r="I32" s="59">
        <v>40179</v>
      </c>
      <c r="J32" s="60">
        <v>80.73</v>
      </c>
      <c r="K32" s="61">
        <v>40940</v>
      </c>
      <c r="L32" s="62">
        <v>127.71</v>
      </c>
    </row>
    <row r="33" spans="1:12">
      <c r="A33" s="54">
        <v>34366</v>
      </c>
      <c r="B33" s="55">
        <v>16.649999999999999</v>
      </c>
      <c r="C33" s="56">
        <v>35827</v>
      </c>
      <c r="D33" s="57">
        <v>15.02</v>
      </c>
      <c r="E33" s="54">
        <v>37288</v>
      </c>
      <c r="F33" s="55">
        <v>20.29</v>
      </c>
      <c r="G33" s="58">
        <v>38749</v>
      </c>
      <c r="H33" s="57">
        <v>66.260000000000005</v>
      </c>
      <c r="I33" s="59">
        <v>40210</v>
      </c>
      <c r="J33" s="60">
        <v>77.61</v>
      </c>
      <c r="K33" s="61">
        <v>40969</v>
      </c>
      <c r="L33" s="62">
        <v>134.03</v>
      </c>
    </row>
    <row r="34" spans="1:12">
      <c r="A34" s="54">
        <v>34394</v>
      </c>
      <c r="B34" s="55">
        <v>15.84</v>
      </c>
      <c r="C34" s="56">
        <v>35855</v>
      </c>
      <c r="D34" s="57">
        <v>13.29</v>
      </c>
      <c r="E34" s="54">
        <v>37316</v>
      </c>
      <c r="F34" s="55">
        <v>23.6</v>
      </c>
      <c r="G34" s="58">
        <v>38777</v>
      </c>
      <c r="H34" s="57">
        <v>66.44</v>
      </c>
      <c r="I34" s="59">
        <v>40238</v>
      </c>
      <c r="J34" s="60">
        <v>82.76</v>
      </c>
      <c r="K34" s="61">
        <v>41000</v>
      </c>
      <c r="L34" s="62">
        <v>129.59</v>
      </c>
    </row>
    <row r="35" spans="1:12">
      <c r="A35" s="54">
        <v>34425</v>
      </c>
      <c r="B35" s="55">
        <v>15.99</v>
      </c>
      <c r="C35" s="56">
        <v>35886</v>
      </c>
      <c r="D35" s="57">
        <v>14.88</v>
      </c>
      <c r="E35" s="54">
        <v>37347</v>
      </c>
      <c r="F35" s="55">
        <v>26.09</v>
      </c>
      <c r="G35" s="58">
        <v>38808</v>
      </c>
      <c r="H35" s="57">
        <v>74.3</v>
      </c>
      <c r="I35" s="59">
        <v>40269</v>
      </c>
      <c r="J35" s="60">
        <v>86.92</v>
      </c>
      <c r="K35" s="61">
        <v>41030</v>
      </c>
      <c r="L35" s="62">
        <v>118.76</v>
      </c>
    </row>
    <row r="36" spans="1:12">
      <c r="A36" s="54">
        <v>34455</v>
      </c>
      <c r="B36" s="55">
        <v>16.670000000000002</v>
      </c>
      <c r="C36" s="56">
        <v>35916</v>
      </c>
      <c r="D36" s="57">
        <v>14.49</v>
      </c>
      <c r="E36" s="54">
        <v>37377</v>
      </c>
      <c r="F36" s="55">
        <v>25.98</v>
      </c>
      <c r="G36" s="58">
        <v>38838</v>
      </c>
      <c r="H36" s="57">
        <v>74.680000000000007</v>
      </c>
      <c r="I36" s="59">
        <v>40299</v>
      </c>
      <c r="J36" s="60">
        <v>79.06</v>
      </c>
      <c r="K36" s="61">
        <v>41061</v>
      </c>
      <c r="L36" s="62">
        <v>97.94</v>
      </c>
    </row>
    <row r="37" spans="1:12">
      <c r="A37" s="54">
        <v>34486</v>
      </c>
      <c r="B37" s="55">
        <v>17.63</v>
      </c>
      <c r="C37" s="56">
        <v>35947</v>
      </c>
      <c r="D37" s="57">
        <v>13.7</v>
      </c>
      <c r="E37" s="54">
        <v>37408</v>
      </c>
      <c r="F37" s="55">
        <v>24.92</v>
      </c>
      <c r="G37" s="58">
        <v>38869</v>
      </c>
      <c r="H37" s="57">
        <v>71.55</v>
      </c>
      <c r="I37" s="59">
        <v>40330</v>
      </c>
      <c r="J37" s="60">
        <v>80.930000000000007</v>
      </c>
      <c r="K37" s="61">
        <v>41091</v>
      </c>
      <c r="L37" s="62">
        <v>109.63</v>
      </c>
    </row>
    <row r="38" spans="1:12">
      <c r="A38" s="54">
        <v>34516</v>
      </c>
      <c r="B38" s="55">
        <v>18.690000000000001</v>
      </c>
      <c r="C38" s="56">
        <v>35977</v>
      </c>
      <c r="D38" s="57">
        <v>13.82</v>
      </c>
      <c r="E38" s="54">
        <v>37438</v>
      </c>
      <c r="F38" s="55">
        <v>26.38</v>
      </c>
      <c r="G38" s="58">
        <v>38899</v>
      </c>
      <c r="H38" s="57">
        <v>76.739999999999995</v>
      </c>
      <c r="I38" s="59">
        <v>40360</v>
      </c>
      <c r="J38" s="60">
        <v>79.86</v>
      </c>
      <c r="K38" s="61">
        <v>41122</v>
      </c>
      <c r="L38" s="62">
        <v>119.68</v>
      </c>
    </row>
    <row r="39" spans="1:12">
      <c r="A39" s="54">
        <v>34547</v>
      </c>
      <c r="B39" s="55">
        <v>18.71</v>
      </c>
      <c r="C39" s="56">
        <v>36008</v>
      </c>
      <c r="D39" s="57">
        <v>13.14</v>
      </c>
      <c r="E39" s="54">
        <v>37469</v>
      </c>
      <c r="F39" s="55">
        <v>27.35</v>
      </c>
      <c r="G39" s="58">
        <v>38930</v>
      </c>
      <c r="H39" s="57">
        <v>78.77</v>
      </c>
      <c r="I39" s="59">
        <v>40391</v>
      </c>
      <c r="J39" s="60">
        <v>81.25</v>
      </c>
      <c r="K39" s="61">
        <v>41153</v>
      </c>
      <c r="L39" s="62">
        <v>118.99</v>
      </c>
    </row>
    <row r="40" spans="1:12">
      <c r="A40" s="54">
        <v>34578</v>
      </c>
      <c r="B40" s="55">
        <v>17.57</v>
      </c>
      <c r="C40" s="56">
        <v>36039</v>
      </c>
      <c r="D40" s="57">
        <v>13.67</v>
      </c>
      <c r="E40" s="54">
        <v>37500</v>
      </c>
      <c r="F40" s="55">
        <v>28.01</v>
      </c>
      <c r="G40" s="58">
        <v>38961</v>
      </c>
      <c r="H40" s="57">
        <v>69.73</v>
      </c>
      <c r="I40" s="59">
        <v>40422</v>
      </c>
      <c r="J40" s="60">
        <v>82.32</v>
      </c>
      <c r="K40" s="61">
        <v>41183</v>
      </c>
      <c r="L40" s="62">
        <v>114.27</v>
      </c>
    </row>
    <row r="41" spans="1:12">
      <c r="A41" s="54">
        <v>34608</v>
      </c>
      <c r="B41" s="55">
        <v>17.54</v>
      </c>
      <c r="C41" s="56">
        <v>36069</v>
      </c>
      <c r="D41" s="57">
        <v>14.42</v>
      </c>
      <c r="E41" s="54">
        <v>37530</v>
      </c>
      <c r="F41" s="55">
        <v>27.78</v>
      </c>
      <c r="G41" s="58">
        <v>38991</v>
      </c>
      <c r="H41" s="57">
        <v>63.52</v>
      </c>
      <c r="I41" s="59">
        <v>40452</v>
      </c>
      <c r="J41" s="60">
        <v>89.88</v>
      </c>
      <c r="K41" s="61">
        <v>41214</v>
      </c>
      <c r="L41" s="62">
        <v>112.5</v>
      </c>
    </row>
    <row r="42" spans="1:12">
      <c r="A42" s="54">
        <v>34639</v>
      </c>
      <c r="B42" s="55">
        <v>17.43</v>
      </c>
      <c r="C42" s="56">
        <v>36100</v>
      </c>
      <c r="D42" s="57">
        <v>12.96</v>
      </c>
      <c r="E42" s="54">
        <v>37561</v>
      </c>
      <c r="F42" s="55">
        <v>26.99</v>
      </c>
      <c r="G42" s="58">
        <v>39022</v>
      </c>
      <c r="H42" s="57">
        <v>60.13</v>
      </c>
      <c r="I42" s="59">
        <v>40483</v>
      </c>
      <c r="J42" s="60">
        <v>91.6</v>
      </c>
      <c r="K42" s="61">
        <v>41244</v>
      </c>
      <c r="L42" s="62">
        <v>113.07</v>
      </c>
    </row>
    <row r="43" spans="1:12">
      <c r="A43" s="54">
        <v>34669</v>
      </c>
      <c r="B43" s="55">
        <v>17.07</v>
      </c>
      <c r="C43" s="56">
        <v>36130</v>
      </c>
      <c r="D43" s="57">
        <v>11.11</v>
      </c>
      <c r="E43" s="54">
        <v>37591</v>
      </c>
      <c r="F43" s="55">
        <v>30.55</v>
      </c>
      <c r="G43" s="58">
        <v>39052</v>
      </c>
      <c r="H43" s="57">
        <v>64.11</v>
      </c>
      <c r="I43" s="59">
        <v>40513</v>
      </c>
      <c r="J43" s="60">
        <v>95.16</v>
      </c>
      <c r="K43" s="61">
        <v>41275</v>
      </c>
      <c r="L43" s="62">
        <v>117.28</v>
      </c>
    </row>
    <row r="44" spans="1:12">
      <c r="A44" s="54">
        <v>34700</v>
      </c>
      <c r="B44" s="55">
        <v>18.5</v>
      </c>
      <c r="C44" s="56">
        <v>36161</v>
      </c>
      <c r="D44" s="57">
        <v>12.43</v>
      </c>
      <c r="E44" s="54">
        <v>37622</v>
      </c>
      <c r="F44" s="55">
        <v>31.82</v>
      </c>
      <c r="G44" s="58">
        <v>39083</v>
      </c>
      <c r="H44" s="57">
        <v>59.14</v>
      </c>
      <c r="I44" s="59">
        <v>40544</v>
      </c>
      <c r="J44" s="60">
        <v>101.21</v>
      </c>
      <c r="K44" s="61">
        <v>41306</v>
      </c>
      <c r="L44" s="62">
        <v>122.43</v>
      </c>
    </row>
    <row r="45" spans="1:12">
      <c r="A45" s="54">
        <v>34731</v>
      </c>
      <c r="B45" s="55">
        <v>18.88</v>
      </c>
      <c r="C45" s="56">
        <v>36192</v>
      </c>
      <c r="D45" s="57">
        <v>11.45</v>
      </c>
      <c r="E45" s="54">
        <v>37653</v>
      </c>
      <c r="F45" s="55">
        <v>33.880000000000003</v>
      </c>
      <c r="G45" s="58">
        <v>39114</v>
      </c>
      <c r="H45" s="57">
        <v>64.14</v>
      </c>
      <c r="I45" s="59">
        <v>40575</v>
      </c>
      <c r="J45" s="60">
        <v>107.67</v>
      </c>
      <c r="K45" s="61">
        <v>41334</v>
      </c>
      <c r="L45" s="62">
        <v>115.85</v>
      </c>
    </row>
    <row r="46" spans="1:12">
      <c r="A46" s="54">
        <v>34759</v>
      </c>
      <c r="B46" s="55">
        <v>18.489999999999998</v>
      </c>
      <c r="C46" s="56">
        <v>36220</v>
      </c>
      <c r="D46" s="57">
        <v>13.44</v>
      </c>
      <c r="E46" s="54">
        <v>37681</v>
      </c>
      <c r="F46" s="55">
        <v>31.26</v>
      </c>
      <c r="G46" s="58">
        <v>39142</v>
      </c>
      <c r="H46" s="57">
        <v>67.31</v>
      </c>
      <c r="I46" s="59">
        <v>40603</v>
      </c>
      <c r="J46" s="60">
        <v>118.69</v>
      </c>
      <c r="K46" s="61">
        <v>41365</v>
      </c>
      <c r="L46" s="62">
        <v>108.41</v>
      </c>
    </row>
    <row r="47" spans="1:12">
      <c r="A47" s="54">
        <v>34790</v>
      </c>
      <c r="B47" s="55">
        <v>19.07</v>
      </c>
      <c r="C47" s="56">
        <v>36251</v>
      </c>
      <c r="D47" s="57">
        <v>16.34</v>
      </c>
      <c r="E47" s="54">
        <v>37712</v>
      </c>
      <c r="F47" s="55">
        <v>27.62</v>
      </c>
      <c r="G47" s="58">
        <v>39173</v>
      </c>
      <c r="H47" s="57">
        <v>74.19</v>
      </c>
      <c r="I47" s="59">
        <v>40634</v>
      </c>
      <c r="J47" s="60">
        <v>123.76</v>
      </c>
      <c r="K47" s="61">
        <v>41395</v>
      </c>
      <c r="L47" s="62">
        <v>108.46</v>
      </c>
    </row>
    <row r="48" spans="1:12">
      <c r="A48" s="54">
        <v>34820</v>
      </c>
      <c r="B48" s="55">
        <v>19.309999999999999</v>
      </c>
      <c r="C48" s="56">
        <v>36281</v>
      </c>
      <c r="D48" s="57">
        <v>16.670000000000002</v>
      </c>
      <c r="E48" s="54">
        <v>37742</v>
      </c>
      <c r="F48" s="55">
        <v>26.79</v>
      </c>
      <c r="G48" s="58">
        <v>39203</v>
      </c>
      <c r="H48" s="57">
        <v>75.87</v>
      </c>
      <c r="I48" s="59">
        <v>40664</v>
      </c>
      <c r="J48" s="60">
        <v>121.88</v>
      </c>
      <c r="K48" s="61">
        <v>41426</v>
      </c>
      <c r="L48" s="62">
        <v>109.77</v>
      </c>
    </row>
    <row r="49" spans="1:12">
      <c r="A49" s="54">
        <v>34851</v>
      </c>
      <c r="B49" s="55">
        <v>18.28</v>
      </c>
      <c r="C49" s="56">
        <v>36312</v>
      </c>
      <c r="D49" s="57">
        <v>17.05</v>
      </c>
      <c r="E49" s="54">
        <v>37773</v>
      </c>
      <c r="F49" s="55">
        <v>27.2</v>
      </c>
      <c r="G49" s="58">
        <v>39234</v>
      </c>
      <c r="H49" s="57">
        <v>75.400000000000006</v>
      </c>
      <c r="I49" s="59">
        <v>40695</v>
      </c>
      <c r="J49" s="60">
        <v>122.29</v>
      </c>
      <c r="K49" s="61">
        <v>41456</v>
      </c>
      <c r="L49" s="62">
        <v>113.19</v>
      </c>
    </row>
    <row r="50" spans="1:12">
      <c r="A50" s="54">
        <v>34881</v>
      </c>
      <c r="B50" s="55">
        <v>17.260000000000002</v>
      </c>
      <c r="C50" s="56">
        <v>36342</v>
      </c>
      <c r="D50" s="57">
        <v>19.73</v>
      </c>
      <c r="E50" s="54">
        <v>37803</v>
      </c>
      <c r="F50" s="55">
        <v>28.56</v>
      </c>
      <c r="G50" s="58">
        <v>39264</v>
      </c>
      <c r="H50" s="57">
        <v>77.11</v>
      </c>
      <c r="I50" s="59">
        <v>40725</v>
      </c>
      <c r="J50" s="60">
        <v>124.24</v>
      </c>
      <c r="K50" s="61">
        <v>41487</v>
      </c>
      <c r="L50" s="62">
        <v>116.61</v>
      </c>
    </row>
    <row r="51" spans="1:12">
      <c r="A51" s="54">
        <v>34912</v>
      </c>
      <c r="B51" s="55">
        <v>17.45</v>
      </c>
      <c r="C51" s="56">
        <v>36373</v>
      </c>
      <c r="D51" s="57">
        <v>21.71</v>
      </c>
      <c r="E51" s="54">
        <v>37834</v>
      </c>
      <c r="F51" s="55">
        <v>30.64</v>
      </c>
      <c r="G51" s="58">
        <v>39295</v>
      </c>
      <c r="H51" s="57">
        <v>77.150000000000006</v>
      </c>
      <c r="I51" s="59">
        <v>40756</v>
      </c>
      <c r="J51" s="60">
        <v>118.63</v>
      </c>
      <c r="K51" s="61">
        <v>41518</v>
      </c>
      <c r="L51" s="62">
        <v>118.25</v>
      </c>
    </row>
    <row r="52" spans="1:12">
      <c r="A52" s="54">
        <v>34943</v>
      </c>
      <c r="B52" s="55">
        <v>17.5</v>
      </c>
      <c r="C52" s="56">
        <v>36404</v>
      </c>
      <c r="D52" s="57">
        <v>23.79</v>
      </c>
      <c r="E52" s="54">
        <v>37865</v>
      </c>
      <c r="F52" s="55">
        <v>29.42</v>
      </c>
      <c r="G52" s="58">
        <v>39326</v>
      </c>
      <c r="H52" s="57">
        <v>82.42</v>
      </c>
      <c r="I52" s="59">
        <v>40787</v>
      </c>
      <c r="J52" s="60">
        <v>120.04</v>
      </c>
      <c r="K52" s="61">
        <v>41548</v>
      </c>
      <c r="L52" s="62">
        <v>116.47</v>
      </c>
    </row>
    <row r="53" spans="1:12">
      <c r="A53" s="54">
        <v>34973</v>
      </c>
      <c r="B53" s="55">
        <v>17.29</v>
      </c>
      <c r="C53" s="56">
        <v>36434</v>
      </c>
      <c r="D53" s="57">
        <v>23.6</v>
      </c>
      <c r="E53" s="54">
        <v>37895</v>
      </c>
      <c r="F53" s="55">
        <v>31.72</v>
      </c>
      <c r="G53" s="58">
        <v>39356</v>
      </c>
      <c r="H53" s="57">
        <v>87.93</v>
      </c>
      <c r="I53" s="59">
        <v>40817</v>
      </c>
      <c r="J53" s="60">
        <v>118.58</v>
      </c>
      <c r="K53" s="61">
        <v>41579</v>
      </c>
      <c r="L53" s="62">
        <v>115.35</v>
      </c>
    </row>
    <row r="54" spans="1:12">
      <c r="A54" s="54">
        <v>35004</v>
      </c>
      <c r="B54" s="55">
        <v>18.21</v>
      </c>
      <c r="C54" s="56">
        <v>36465</v>
      </c>
      <c r="D54" s="57">
        <v>24.89</v>
      </c>
      <c r="E54" s="54">
        <v>37926</v>
      </c>
      <c r="F54" s="55">
        <v>30.7</v>
      </c>
      <c r="G54" s="58">
        <v>39387</v>
      </c>
      <c r="H54" s="57">
        <v>99.51</v>
      </c>
      <c r="I54" s="59">
        <v>40848</v>
      </c>
      <c r="J54" s="60">
        <v>120.47</v>
      </c>
      <c r="K54" s="61">
        <v>41609</v>
      </c>
      <c r="L54" s="62">
        <v>119.81</v>
      </c>
    </row>
    <row r="55" spans="1:12">
      <c r="A55" s="54">
        <v>35034</v>
      </c>
      <c r="B55" s="55">
        <v>19.61</v>
      </c>
      <c r="C55" s="56">
        <v>36495</v>
      </c>
      <c r="D55" s="57">
        <v>25.19</v>
      </c>
      <c r="E55" s="54">
        <v>37956</v>
      </c>
      <c r="F55" s="55">
        <v>31.32</v>
      </c>
      <c r="G55" s="58">
        <v>39417</v>
      </c>
      <c r="H55" s="57">
        <v>98.05</v>
      </c>
      <c r="I55" s="59">
        <v>40878</v>
      </c>
      <c r="J55" s="60">
        <v>117.54</v>
      </c>
      <c r="K55" s="61">
        <v>41640</v>
      </c>
      <c r="L55" s="62">
        <v>114.98</v>
      </c>
    </row>
    <row r="56" spans="1:12">
      <c r="C56" s="56"/>
      <c r="D56" s="57"/>
      <c r="K56" s="61">
        <v>41671</v>
      </c>
      <c r="L56" s="62">
        <v>114.41</v>
      </c>
    </row>
    <row r="57" spans="1:12">
      <c r="A57" s="50"/>
      <c r="B57" s="50"/>
      <c r="D57" s="63" t="s">
        <v>74</v>
      </c>
      <c r="E57" s="50"/>
      <c r="F57" s="50"/>
      <c r="K57" s="61">
        <v>41699</v>
      </c>
      <c r="L57" s="62">
        <v>113.4</v>
      </c>
    </row>
    <row r="58" spans="1:12">
      <c r="A58" s="50"/>
      <c r="B58" s="50"/>
      <c r="D58" s="50"/>
      <c r="E58" s="50"/>
      <c r="F58" s="50"/>
      <c r="K58" s="61">
        <v>41730</v>
      </c>
      <c r="L58" s="62">
        <v>114.13</v>
      </c>
    </row>
    <row r="59" spans="1:12">
      <c r="A59" s="50"/>
      <c r="B59" s="50"/>
      <c r="D59" s="50"/>
      <c r="E59" s="50"/>
      <c r="F59" s="50"/>
      <c r="K59" s="61">
        <v>41760</v>
      </c>
      <c r="L59" s="62">
        <v>114.44</v>
      </c>
    </row>
    <row r="60" spans="1:12">
      <c r="A60" s="50"/>
      <c r="B60" s="50"/>
      <c r="D60" s="50"/>
      <c r="E60" s="50"/>
      <c r="F60" s="50"/>
      <c r="K60" s="61">
        <v>41791</v>
      </c>
      <c r="L60" s="62">
        <v>116.42</v>
      </c>
    </row>
    <row r="61" spans="1:12">
      <c r="A61" s="50"/>
      <c r="B61" s="50"/>
      <c r="D61" s="50"/>
      <c r="E61" s="50"/>
      <c r="F61" s="50"/>
      <c r="K61" s="61">
        <v>41821</v>
      </c>
      <c r="L61" s="62">
        <v>110.75</v>
      </c>
    </row>
    <row r="62" spans="1:12">
      <c r="A62" s="50"/>
      <c r="B62" s="50"/>
      <c r="D62" s="50"/>
      <c r="E62" s="50"/>
      <c r="F62" s="50"/>
      <c r="K62" s="61">
        <v>41852</v>
      </c>
      <c r="L62" s="62">
        <v>106.03</v>
      </c>
    </row>
    <row r="63" spans="1:12">
      <c r="A63" s="50"/>
      <c r="B63" s="50"/>
      <c r="D63" s="50"/>
      <c r="E63" s="50"/>
      <c r="F63" s="50"/>
      <c r="K63" s="61">
        <v>41883</v>
      </c>
      <c r="L63" s="62">
        <v>101.96</v>
      </c>
    </row>
    <row r="64" spans="1:12">
      <c r="A64" s="50"/>
      <c r="B64" s="50"/>
      <c r="D64" s="50"/>
      <c r="E64" s="50"/>
      <c r="F64" s="50"/>
      <c r="K64" s="61">
        <v>41913</v>
      </c>
      <c r="L64" s="62">
        <v>90.95</v>
      </c>
    </row>
    <row r="65" spans="1:12">
      <c r="A65" s="50"/>
      <c r="B65" s="50"/>
      <c r="D65" s="50"/>
      <c r="E65" s="50"/>
      <c r="F65" s="50"/>
      <c r="K65" s="61">
        <v>41944</v>
      </c>
      <c r="L65" s="62">
        <v>82.27</v>
      </c>
    </row>
    <row r="66" spans="1:12">
      <c r="A66" s="50"/>
      <c r="B66" s="50"/>
      <c r="D66" s="50"/>
      <c r="E66" s="50"/>
      <c r="F66" s="50"/>
      <c r="K66" s="61">
        <v>41974</v>
      </c>
      <c r="L66" s="62">
        <v>66.069999999999993</v>
      </c>
    </row>
    <row r="67" spans="1:12">
      <c r="A67" s="50"/>
      <c r="B67" s="50"/>
      <c r="D67" s="50"/>
      <c r="E67" s="50"/>
      <c r="F67" s="50"/>
      <c r="K67" s="61">
        <v>42005</v>
      </c>
      <c r="L67" s="62">
        <v>50.28</v>
      </c>
    </row>
    <row r="68" spans="1:12">
      <c r="A68" s="50"/>
      <c r="B68" s="50"/>
      <c r="D68" s="50"/>
      <c r="E68" s="50"/>
      <c r="F68" s="50"/>
      <c r="K68" s="61">
        <v>42036</v>
      </c>
      <c r="L68" s="62">
        <v>59.79</v>
      </c>
    </row>
    <row r="69" spans="1:12">
      <c r="A69" s="50"/>
      <c r="B69" s="50"/>
      <c r="D69" s="50"/>
      <c r="E69" s="50"/>
      <c r="F69" s="50"/>
      <c r="K69" s="61">
        <v>42064</v>
      </c>
      <c r="L69" s="62">
        <v>58.28</v>
      </c>
    </row>
    <row r="70" spans="1:12">
      <c r="A70" s="50"/>
      <c r="B70" s="50"/>
      <c r="D70" s="50"/>
      <c r="E70" s="50"/>
      <c r="F70" s="50"/>
      <c r="K70" s="61">
        <v>42095</v>
      </c>
      <c r="L70" s="62">
        <v>61.74</v>
      </c>
    </row>
    <row r="71" spans="1:12">
      <c r="A71" s="50"/>
      <c r="B71" s="50"/>
      <c r="D71" s="50"/>
      <c r="E71" s="50"/>
      <c r="F71" s="50"/>
      <c r="K71" s="61">
        <v>42125</v>
      </c>
      <c r="L71" s="62">
        <v>67.25</v>
      </c>
    </row>
    <row r="72" spans="1:12">
      <c r="A72" s="50"/>
      <c r="B72" s="50"/>
      <c r="D72" s="50"/>
      <c r="E72" s="50"/>
      <c r="F72" s="50"/>
      <c r="K72" s="61">
        <v>42156</v>
      </c>
      <c r="L72" s="62">
        <v>64.989999999999995</v>
      </c>
    </row>
    <row r="73" spans="1:12">
      <c r="A73" s="50"/>
      <c r="B73" s="50"/>
      <c r="D73" s="50"/>
      <c r="E73" s="50"/>
      <c r="F73" s="50"/>
      <c r="I73" s="64" t="s">
        <v>74</v>
      </c>
      <c r="J73" s="65" t="s">
        <v>74</v>
      </c>
      <c r="K73" s="62"/>
      <c r="L73" s="62"/>
    </row>
    <row r="74" spans="1:12">
      <c r="A74" s="50"/>
      <c r="B74" s="50"/>
      <c r="D74" s="50"/>
      <c r="E74" s="50"/>
      <c r="F74" s="50"/>
      <c r="K74" s="62"/>
      <c r="L74" s="62"/>
    </row>
    <row r="75" spans="1:12">
      <c r="A75" s="50"/>
      <c r="B75" s="50"/>
      <c r="D75" s="50"/>
      <c r="E75" s="50"/>
      <c r="F75" s="50"/>
      <c r="K75" s="62"/>
    </row>
    <row r="76" spans="1:12">
      <c r="A76" s="50"/>
      <c r="B76" s="50"/>
      <c r="D76" s="50"/>
      <c r="E76" s="50"/>
      <c r="F76" s="50"/>
      <c r="K76" s="62"/>
    </row>
    <row r="77" spans="1:12">
      <c r="A77" s="50"/>
      <c r="B77" s="50"/>
      <c r="D77" s="50"/>
      <c r="E77" s="50"/>
      <c r="F77" s="50"/>
      <c r="K77" s="62"/>
      <c r="L77" s="62"/>
    </row>
    <row r="78" spans="1:12">
      <c r="A78" s="50"/>
      <c r="B78" s="50"/>
      <c r="D78" s="50"/>
      <c r="E78" s="50"/>
      <c r="F78" s="50"/>
      <c r="K78" s="62"/>
      <c r="L78" s="62"/>
    </row>
    <row r="79" spans="1:12">
      <c r="A79" s="50"/>
      <c r="B79" s="50"/>
      <c r="D79" s="50"/>
      <c r="E79" s="50"/>
      <c r="F79" s="50"/>
      <c r="K79" s="62"/>
      <c r="L79" s="62"/>
    </row>
    <row r="80" spans="1:12">
      <c r="C80" s="66"/>
      <c r="D80" s="57"/>
      <c r="K80" s="62"/>
      <c r="L80" s="62"/>
    </row>
    <row r="81" spans="3:12">
      <c r="C81" s="66"/>
      <c r="D81" s="57"/>
      <c r="K81" s="62"/>
      <c r="L81" s="62"/>
    </row>
    <row r="82" spans="3:12">
      <c r="K82" s="62"/>
      <c r="L82" s="62"/>
    </row>
    <row r="83" spans="3:12">
      <c r="K83" s="62"/>
      <c r="L83" s="62"/>
    </row>
    <row r="84" spans="3:12">
      <c r="K84" s="62"/>
      <c r="L84" s="62"/>
    </row>
    <row r="85" spans="3:12">
      <c r="K85" s="62"/>
      <c r="L85" s="62"/>
    </row>
    <row r="86" spans="3:12">
      <c r="K86" s="62"/>
      <c r="L86" s="62"/>
    </row>
    <row r="87" spans="3:12">
      <c r="K87" s="62"/>
      <c r="L87" s="62"/>
    </row>
    <row r="88" spans="3:12">
      <c r="K88" s="62"/>
      <c r="L88" s="62"/>
    </row>
    <row r="89" spans="3:12">
      <c r="K89" s="62"/>
      <c r="L89" s="62"/>
    </row>
    <row r="90" spans="3:12">
      <c r="K90" s="62"/>
      <c r="L90" s="62"/>
    </row>
  </sheetData>
  <pageMargins left="0.62992125984251968" right="1.299212598425197" top="0.47244094488188981" bottom="0.59055118110236227" header="0.51181102362204722" footer="0.15748031496062992"/>
  <pageSetup paperSize="9" scale="60" orientation="landscape" horizontalDpi="4294967292"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1"/>
  <sheetViews>
    <sheetView showGridLines="0" workbookViewId="0">
      <selection activeCell="P37" sqref="P37"/>
    </sheetView>
  </sheetViews>
  <sheetFormatPr defaultRowHeight="12.75"/>
  <sheetData>
    <row r="41" spans="1:1" ht="14.25">
      <c r="A41" s="87" t="s">
        <v>125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C39"/>
  <sheetViews>
    <sheetView showGridLines="0" zoomScale="75" workbookViewId="0"/>
  </sheetViews>
  <sheetFormatPr defaultRowHeight="12.75"/>
  <cols>
    <col min="1" max="1" width="15.7109375" customWidth="1"/>
    <col min="2" max="2" width="20.5703125" style="97" bestFit="1" customWidth="1"/>
    <col min="8" max="8" width="11" customWidth="1"/>
    <col min="12" max="12" width="19.28515625" customWidth="1"/>
    <col min="13" max="13" width="14.140625" bestFit="1" customWidth="1"/>
  </cols>
  <sheetData>
    <row r="6" spans="1:3">
      <c r="A6" s="1" t="s">
        <v>126</v>
      </c>
      <c r="B6" s="88"/>
      <c r="C6" s="2"/>
    </row>
    <row r="7" spans="1:3">
      <c r="A7" s="1" t="s">
        <v>127</v>
      </c>
      <c r="B7" s="88"/>
      <c r="C7" s="2"/>
    </row>
    <row r="8" spans="1:3">
      <c r="A8" s="89" t="s">
        <v>29</v>
      </c>
      <c r="B8" s="90">
        <v>12573357911.219999</v>
      </c>
      <c r="C8" s="91">
        <f t="shared" ref="C8:C17" si="0">B8/$B$17</f>
        <v>0.62141332900856017</v>
      </c>
    </row>
    <row r="9" spans="1:3">
      <c r="A9" s="89" t="s">
        <v>50</v>
      </c>
      <c r="B9" s="90">
        <v>221747964.63999999</v>
      </c>
      <c r="C9" s="91">
        <f t="shared" si="0"/>
        <v>1.0959454258822124E-2</v>
      </c>
    </row>
    <row r="10" spans="1:3">
      <c r="A10" s="89" t="s">
        <v>43</v>
      </c>
      <c r="B10" s="90">
        <v>456661859.48000008</v>
      </c>
      <c r="C10" s="91">
        <f t="shared" si="0"/>
        <v>2.2569608559180134E-2</v>
      </c>
    </row>
    <row r="11" spans="1:3">
      <c r="A11" s="89" t="s">
        <v>30</v>
      </c>
      <c r="B11" s="90">
        <v>2271243377.98</v>
      </c>
      <c r="C11" s="91">
        <f t="shared" si="0"/>
        <v>0.11225170860997563</v>
      </c>
    </row>
    <row r="12" spans="1:3">
      <c r="A12" s="89" t="s">
        <v>56</v>
      </c>
      <c r="B12" s="90">
        <v>1427427221.8299997</v>
      </c>
      <c r="C12" s="91">
        <f t="shared" si="0"/>
        <v>7.054776521101612E-2</v>
      </c>
    </row>
    <row r="13" spans="1:3">
      <c r="A13" s="89" t="s">
        <v>34</v>
      </c>
      <c r="B13" s="90">
        <v>126956301.37</v>
      </c>
      <c r="C13" s="91">
        <f t="shared" si="0"/>
        <v>6.2745639176106744E-3</v>
      </c>
    </row>
    <row r="14" spans="1:3">
      <c r="A14" s="89" t="s">
        <v>33</v>
      </c>
      <c r="B14" s="90">
        <v>2095354672.4500003</v>
      </c>
      <c r="C14" s="91">
        <f t="shared" si="0"/>
        <v>0.10355875746596434</v>
      </c>
    </row>
    <row r="15" spans="1:3">
      <c r="A15" s="89" t="s">
        <v>128</v>
      </c>
      <c r="B15" s="90">
        <v>376657182.25000381</v>
      </c>
      <c r="C15" s="91">
        <f t="shared" si="0"/>
        <v>1.8615535735930378E-2</v>
      </c>
    </row>
    <row r="16" spans="1:3">
      <c r="A16" s="89" t="s">
        <v>2</v>
      </c>
      <c r="B16" s="90">
        <v>684079538.56999993</v>
      </c>
      <c r="C16" s="91">
        <f t="shared" si="0"/>
        <v>3.3809277232940561E-2</v>
      </c>
    </row>
    <row r="17" spans="1:3">
      <c r="A17" s="89" t="s">
        <v>129</v>
      </c>
      <c r="B17" s="92">
        <v>20233486029.790001</v>
      </c>
      <c r="C17" s="93">
        <f t="shared" si="0"/>
        <v>1</v>
      </c>
    </row>
    <row r="18" spans="1:3">
      <c r="A18" s="94"/>
      <c r="B18" s="95"/>
      <c r="C18" s="94"/>
    </row>
    <row r="19" spans="1:3">
      <c r="A19" s="94"/>
      <c r="B19" s="95"/>
      <c r="C19" s="94"/>
    </row>
    <row r="20" spans="1:3">
      <c r="A20" s="94"/>
      <c r="B20" s="95"/>
      <c r="C20" s="94"/>
    </row>
    <row r="21" spans="1:3">
      <c r="A21" s="94"/>
      <c r="B21" s="95"/>
      <c r="C21" s="94"/>
    </row>
    <row r="22" spans="1:3">
      <c r="A22" s="94"/>
      <c r="B22" s="95"/>
      <c r="C22" s="94"/>
    </row>
    <row r="23" spans="1:3">
      <c r="A23" s="94"/>
      <c r="B23" s="95"/>
      <c r="C23" s="94"/>
    </row>
    <row r="24" spans="1:3">
      <c r="A24" s="94"/>
      <c r="B24" s="95"/>
      <c r="C24" s="94"/>
    </row>
    <row r="25" spans="1:3">
      <c r="A25" s="94"/>
      <c r="B25" s="95"/>
      <c r="C25" s="94"/>
    </row>
    <row r="26" spans="1:3">
      <c r="A26" s="94"/>
      <c r="B26" s="95"/>
      <c r="C26" s="94"/>
    </row>
    <row r="27" spans="1:3">
      <c r="A27" s="94"/>
      <c r="B27" s="95"/>
      <c r="C27" s="94"/>
    </row>
    <row r="28" spans="1:3">
      <c r="A28" s="94"/>
      <c r="B28" s="95"/>
      <c r="C28" s="94"/>
    </row>
    <row r="29" spans="1:3">
      <c r="A29" s="94"/>
      <c r="B29" s="95"/>
      <c r="C29" s="94"/>
    </row>
    <row r="30" spans="1:3">
      <c r="B30" s="96"/>
    </row>
    <row r="31" spans="1:3">
      <c r="B31" s="96"/>
    </row>
    <row r="32" spans="1:3">
      <c r="B32" s="96"/>
    </row>
    <row r="33" spans="2:2">
      <c r="B33" s="96"/>
    </row>
    <row r="34" spans="2:2">
      <c r="B34" s="96"/>
    </row>
    <row r="35" spans="2:2">
      <c r="B35" s="96"/>
    </row>
    <row r="36" spans="2:2">
      <c r="B36" s="96"/>
    </row>
    <row r="37" spans="2:2">
      <c r="B37" s="96"/>
    </row>
    <row r="38" spans="2:2">
      <c r="B38" s="96"/>
    </row>
    <row r="39" spans="2:2">
      <c r="B39" s="96"/>
    </row>
  </sheetData>
  <printOptions horizontalCentered="1" verticalCentered="1"/>
  <pageMargins left="0.82677165354330717" right="3.937007874015748E-2" top="7.874015748031496E-2" bottom="0.11811023622047245" header="0.51181102362204722" footer="0.51181102362204722"/>
  <pageSetup paperSize="9" scale="7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H57"/>
  <sheetViews>
    <sheetView showGridLines="0" zoomScale="90" zoomScaleNormal="90" workbookViewId="0">
      <pane ySplit="7" topLeftCell="A8" activePane="bottomLeft" state="frozenSplit"/>
      <selection pane="bottomLeft" activeCell="G44" sqref="G44"/>
    </sheetView>
  </sheetViews>
  <sheetFormatPr defaultRowHeight="12.75"/>
  <cols>
    <col min="1" max="1" width="6.140625" style="38" customWidth="1"/>
    <col min="2" max="2" width="12.85546875" style="45" customWidth="1"/>
    <col min="3" max="3" width="15.42578125" style="45" customWidth="1"/>
    <col min="4" max="4" width="7.42578125" style="38" customWidth="1"/>
    <col min="5" max="16384" width="9.140625" style="38"/>
  </cols>
  <sheetData>
    <row r="5" spans="1:3" ht="30" customHeight="1">
      <c r="A5" s="36" t="s">
        <v>70</v>
      </c>
      <c r="B5" s="37"/>
      <c r="C5" s="37"/>
    </row>
    <row r="6" spans="1:3" ht="31.15" customHeight="1">
      <c r="A6" s="39"/>
      <c r="B6" s="40" t="s">
        <v>68</v>
      </c>
      <c r="C6" s="41" t="s">
        <v>69</v>
      </c>
    </row>
    <row r="7" spans="1:3">
      <c r="A7" s="39"/>
      <c r="B7" s="40" t="s">
        <v>71</v>
      </c>
      <c r="C7" s="41" t="s">
        <v>71</v>
      </c>
    </row>
    <row r="8" spans="1:3">
      <c r="A8" s="42">
        <v>1965</v>
      </c>
      <c r="B8" s="43">
        <v>0</v>
      </c>
      <c r="C8" s="44">
        <v>0.41661999999999999</v>
      </c>
    </row>
    <row r="9" spans="1:3">
      <c r="A9" s="42">
        <v>1966</v>
      </c>
      <c r="B9" s="43">
        <v>0</v>
      </c>
      <c r="C9" s="44">
        <v>0.53867200000000004</v>
      </c>
    </row>
    <row r="10" spans="1:3">
      <c r="A10" s="42">
        <v>1967</v>
      </c>
      <c r="B10" s="43">
        <v>0.73855690000000007</v>
      </c>
      <c r="C10" s="44">
        <v>0.46932610000000002</v>
      </c>
    </row>
    <row r="11" spans="1:3">
      <c r="A11" s="42">
        <v>1968</v>
      </c>
      <c r="B11" s="43">
        <v>1.691354</v>
      </c>
      <c r="C11" s="44">
        <v>0.51414490000000002</v>
      </c>
    </row>
    <row r="12" spans="1:3">
      <c r="A12" s="42">
        <v>1969</v>
      </c>
      <c r="B12" s="43">
        <v>2.0883660000000002</v>
      </c>
      <c r="C12" s="44">
        <v>0.41703750000000001</v>
      </c>
    </row>
    <row r="13" spans="1:3">
      <c r="A13" s="42">
        <v>1970</v>
      </c>
      <c r="B13" s="43">
        <v>2.6482829999999997</v>
      </c>
      <c r="C13" s="44">
        <v>7.719716</v>
      </c>
    </row>
    <row r="14" spans="1:3">
      <c r="A14" s="42">
        <v>1971</v>
      </c>
      <c r="B14" s="43">
        <v>2.5990139999999999</v>
      </c>
      <c r="C14" s="44">
        <v>15.35299</v>
      </c>
    </row>
    <row r="15" spans="1:3">
      <c r="A15" s="42">
        <v>1972</v>
      </c>
      <c r="B15" s="43">
        <v>2.454863</v>
      </c>
      <c r="C15" s="44">
        <v>16.546130000000002</v>
      </c>
    </row>
    <row r="16" spans="1:3">
      <c r="A16" s="42">
        <v>1973</v>
      </c>
      <c r="B16" s="43">
        <v>2.3218369999999999</v>
      </c>
      <c r="C16" s="44">
        <v>20.298159999999999</v>
      </c>
    </row>
    <row r="17" spans="1:3">
      <c r="A17" s="42">
        <v>1974</v>
      </c>
      <c r="B17" s="43">
        <v>2.1989830000000001</v>
      </c>
      <c r="C17" s="44">
        <v>20.20402</v>
      </c>
    </row>
    <row r="18" spans="1:3">
      <c r="A18" s="42">
        <v>1975</v>
      </c>
      <c r="B18" s="43">
        <v>2.0499050000000003</v>
      </c>
      <c r="C18" s="44">
        <v>21.78209</v>
      </c>
    </row>
    <row r="19" spans="1:3">
      <c r="A19" s="42">
        <v>1976</v>
      </c>
      <c r="B19" s="43">
        <v>1.776065</v>
      </c>
      <c r="C19" s="44">
        <v>22.474930000000001</v>
      </c>
    </row>
    <row r="20" spans="1:3">
      <c r="A20" s="42">
        <v>1977</v>
      </c>
      <c r="B20" s="43">
        <v>1.874762</v>
      </c>
      <c r="C20" s="44">
        <v>23.120240000000003</v>
      </c>
    </row>
    <row r="21" spans="1:3">
      <c r="A21" s="42">
        <v>1978</v>
      </c>
      <c r="B21" s="43">
        <v>1.822473</v>
      </c>
      <c r="C21" s="44">
        <v>23.364529999999998</v>
      </c>
    </row>
    <row r="22" spans="1:3">
      <c r="A22" s="42">
        <v>1979</v>
      </c>
      <c r="B22" s="43">
        <v>1.4239999999999999</v>
      </c>
      <c r="C22" s="44">
        <v>23.943999999999999</v>
      </c>
    </row>
    <row r="23" spans="1:3">
      <c r="A23" s="42">
        <v>1980</v>
      </c>
      <c r="B23" s="43">
        <v>1.6279999999999999</v>
      </c>
      <c r="C23" s="44">
        <v>19.695</v>
      </c>
    </row>
    <row r="24" spans="1:3">
      <c r="A24" s="42">
        <v>1981</v>
      </c>
      <c r="B24" s="43">
        <v>1.4419999999999999</v>
      </c>
      <c r="C24" s="44">
        <v>20.262</v>
      </c>
    </row>
    <row r="25" spans="1:3">
      <c r="A25" s="42">
        <v>1982</v>
      </c>
      <c r="B25" s="43">
        <v>1.2809999999999999</v>
      </c>
      <c r="C25" s="44">
        <v>20.396999999999998</v>
      </c>
    </row>
    <row r="26" spans="1:3">
      <c r="A26" s="42">
        <v>1983</v>
      </c>
      <c r="B26" s="43">
        <v>1.2649999999999999</v>
      </c>
      <c r="C26" s="44">
        <v>23.8</v>
      </c>
    </row>
    <row r="27" spans="1:3">
      <c r="A27" s="42">
        <v>1984</v>
      </c>
      <c r="B27" s="43">
        <v>1.3240000000000001</v>
      </c>
      <c r="C27" s="44">
        <v>27.591000000000001</v>
      </c>
    </row>
    <row r="28" spans="1:3">
      <c r="A28" s="42">
        <v>1985</v>
      </c>
      <c r="B28" s="43">
        <v>1.476</v>
      </c>
      <c r="C28" s="44">
        <v>31.901</v>
      </c>
    </row>
    <row r="29" spans="1:3">
      <c r="A29" s="42">
        <v>1986</v>
      </c>
      <c r="B29" s="43">
        <v>2.0299999999999998</v>
      </c>
      <c r="C29" s="44">
        <v>27.734000000000002</v>
      </c>
    </row>
    <row r="30" spans="1:3">
      <c r="A30" s="42">
        <v>1987</v>
      </c>
      <c r="B30" s="43">
        <v>2.6859999999999999</v>
      </c>
      <c r="C30" s="44">
        <v>29.187999999999999</v>
      </c>
    </row>
    <row r="31" spans="1:3">
      <c r="A31" s="42">
        <v>1988</v>
      </c>
      <c r="B31" s="43">
        <v>3.1869999999999998</v>
      </c>
      <c r="C31" s="44">
        <v>26.952000000000002</v>
      </c>
    </row>
    <row r="32" spans="1:3">
      <c r="A32" s="42">
        <v>1989</v>
      </c>
      <c r="B32" s="43">
        <v>3.867</v>
      </c>
      <c r="C32" s="44">
        <v>24.533999999999999</v>
      </c>
    </row>
    <row r="33" spans="1:8">
      <c r="A33" s="42">
        <v>1990</v>
      </c>
      <c r="B33" s="43">
        <v>6.92</v>
      </c>
      <c r="C33" s="44">
        <v>26.567</v>
      </c>
    </row>
    <row r="34" spans="1:8">
      <c r="A34" s="42">
        <v>1991</v>
      </c>
      <c r="B34" s="43">
        <v>7.0839999999999996</v>
      </c>
      <c r="C34" s="44">
        <v>24.526</v>
      </c>
    </row>
    <row r="35" spans="1:8">
      <c r="A35" s="42">
        <v>1992</v>
      </c>
      <c r="B35" s="43">
        <v>7.1070000000000002</v>
      </c>
      <c r="C35" s="44">
        <v>23.945</v>
      </c>
    </row>
    <row r="36" spans="1:8">
      <c r="A36" s="42">
        <v>1993</v>
      </c>
      <c r="B36" s="43">
        <v>6.1619999999999999</v>
      </c>
      <c r="C36" s="44">
        <v>22.596</v>
      </c>
    </row>
    <row r="37" spans="1:8">
      <c r="A37" s="42">
        <v>1994</v>
      </c>
      <c r="B37" s="43">
        <v>11.09408</v>
      </c>
      <c r="C37" s="44">
        <v>20.153919999999999</v>
      </c>
    </row>
    <row r="38" spans="1:8">
      <c r="A38" s="42">
        <v>1995</v>
      </c>
      <c r="B38" s="43">
        <v>12.51158</v>
      </c>
      <c r="C38" s="44">
        <v>16.872420000000002</v>
      </c>
    </row>
    <row r="39" spans="1:8">
      <c r="A39" s="42">
        <v>1996</v>
      </c>
      <c r="B39" s="43">
        <v>16.224634999999999</v>
      </c>
      <c r="C39" s="44">
        <v>15.353365</v>
      </c>
      <c r="D39" s="45"/>
    </row>
    <row r="40" spans="1:8">
      <c r="A40" s="42">
        <v>1997</v>
      </c>
      <c r="B40" s="46">
        <v>15.976610000000001</v>
      </c>
      <c r="C40" s="44">
        <v>16.927389999999999</v>
      </c>
    </row>
    <row r="41" spans="1:8">
      <c r="A41" s="42">
        <v>1998</v>
      </c>
      <c r="B41" s="43">
        <v>17.382999999999999</v>
      </c>
      <c r="C41" s="44">
        <v>13.651999999999999</v>
      </c>
    </row>
    <row r="42" spans="1:8">
      <c r="A42" s="42">
        <v>1999</v>
      </c>
      <c r="B42" s="43">
        <v>14.055</v>
      </c>
      <c r="C42" s="44">
        <v>16.036999999999999</v>
      </c>
    </row>
    <row r="43" spans="1:8">
      <c r="A43" s="42">
        <v>2000</v>
      </c>
      <c r="B43" s="43">
        <v>20.167999999999999</v>
      </c>
      <c r="C43" s="44">
        <v>20.478000000000002</v>
      </c>
      <c r="E43" s="47"/>
    </row>
    <row r="44" spans="1:8">
      <c r="A44" s="42">
        <v>2001</v>
      </c>
      <c r="B44" s="43">
        <v>20.076322999999999</v>
      </c>
      <c r="C44" s="44">
        <v>16.702677000000001</v>
      </c>
      <c r="E44" s="47"/>
    </row>
    <row r="45" spans="1:8">
      <c r="A45" s="42">
        <v>2002</v>
      </c>
      <c r="B45" s="43">
        <v>22.166976999999999</v>
      </c>
      <c r="C45" s="44">
        <f>36.1119-B45</f>
        <v>13.944922999999999</v>
      </c>
      <c r="E45" s="47"/>
    </row>
    <row r="46" spans="1:8">
      <c r="A46" s="42">
        <v>2003</v>
      </c>
      <c r="B46" s="43">
        <v>20.513076999999999</v>
      </c>
      <c r="C46" s="44">
        <f>30.072-B46</f>
        <v>9.5589230000000001</v>
      </c>
      <c r="E46" s="47"/>
    </row>
    <row r="47" spans="1:8">
      <c r="A47" s="42">
        <v>2004</v>
      </c>
      <c r="B47" s="43">
        <f>5.938402+12.246912</f>
        <v>18.185313999999998</v>
      </c>
      <c r="C47" s="44">
        <f>25.5452-B47</f>
        <v>7.359886000000003</v>
      </c>
      <c r="E47" s="45"/>
      <c r="H47" s="45"/>
    </row>
    <row r="48" spans="1:8">
      <c r="A48" s="42">
        <v>2005</v>
      </c>
      <c r="B48" s="43">
        <f>5.884414+13.184154</f>
        <v>19.068567999999999</v>
      </c>
      <c r="C48" s="44">
        <f>25.7734-B48</f>
        <v>6.7048319999999997</v>
      </c>
    </row>
    <row r="49" spans="1:3">
      <c r="A49" s="42">
        <v>2006</v>
      </c>
      <c r="B49" s="43">
        <v>17.342700000000001</v>
      </c>
      <c r="C49" s="44">
        <f>25.7685-B49</f>
        <v>8.4257999999999988</v>
      </c>
    </row>
    <row r="50" spans="1:3">
      <c r="A50" s="42">
        <v>2007</v>
      </c>
      <c r="B50" s="43">
        <v>19.050999999999998</v>
      </c>
      <c r="C50" s="44">
        <f>29.972-B50</f>
        <v>10.921000000000003</v>
      </c>
    </row>
    <row r="51" spans="1:3">
      <c r="A51" s="42">
        <v>2008</v>
      </c>
      <c r="B51" s="43">
        <v>19.049434999999999</v>
      </c>
      <c r="C51" s="44">
        <f>26.7294-B51</f>
        <v>7.6799649999999993</v>
      </c>
    </row>
    <row r="52" spans="1:3">
      <c r="A52" s="42">
        <v>2009</v>
      </c>
      <c r="B52" s="43">
        <f>7.492544+11.246917</f>
        <v>18.739460999999999</v>
      </c>
      <c r="C52" s="44">
        <f>26.9076-B52</f>
        <v>8.168139</v>
      </c>
    </row>
    <row r="53" spans="1:3">
      <c r="A53" s="42">
        <v>2010</v>
      </c>
      <c r="B53" s="43">
        <f>7.215589+14.726104</f>
        <v>21.941693000000001</v>
      </c>
      <c r="C53" s="44">
        <f>27.025-B53</f>
        <v>5.0833069999999978</v>
      </c>
    </row>
    <row r="54" spans="1:3">
      <c r="A54" s="42">
        <v>2011</v>
      </c>
      <c r="B54" s="45">
        <f>6.282227+12.053493</f>
        <v>18.335719999999998</v>
      </c>
      <c r="C54" s="44">
        <f>3.33+3.731+3.691+3.949+1.994+2.049+2.058+2.005-B54</f>
        <v>4.4712800000000001</v>
      </c>
    </row>
    <row r="55" spans="1:3">
      <c r="A55" s="42">
        <v>2012</v>
      </c>
      <c r="B55" s="45">
        <v>15.991191000000001</v>
      </c>
      <c r="C55" s="44">
        <f>3.339+3.664+3.71+5.326+1.851+1.853+2.208+2.208-B55</f>
        <v>8.1678089999999983</v>
      </c>
    </row>
    <row r="56" spans="1:3">
      <c r="A56" s="42">
        <v>2013</v>
      </c>
      <c r="B56" s="45">
        <v>12.828248</v>
      </c>
      <c r="C56" s="44">
        <f>19.017104-B56</f>
        <v>6.1888559999999995</v>
      </c>
    </row>
    <row r="57" spans="1:3">
      <c r="A57" s="42">
        <v>2014</v>
      </c>
      <c r="B57" s="45">
        <v>14.012708999999999</v>
      </c>
      <c r="C57" s="44">
        <f>20.443-B57</f>
        <v>6.4302910000000022</v>
      </c>
    </row>
  </sheetData>
  <pageMargins left="0.35433070866141736" right="0.35433070866141736" top="0.98425196850393704" bottom="0.98425196850393704" header="0.51181102362204722" footer="0.51181102362204722"/>
  <pageSetup paperSize="9" scale="73" orientation="portrait" horizontalDpi="300" verticalDpi="300" r:id="rId1"/>
  <headerFooter alignWithMargins="0">
    <oddHeader>&amp;L&amp;F</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22"/>
  <sheetViews>
    <sheetView showGridLines="0" zoomScale="90" zoomScaleNormal="90" workbookViewId="0"/>
  </sheetViews>
  <sheetFormatPr defaultRowHeight="12.75"/>
  <cols>
    <col min="1" max="1" width="13.140625" customWidth="1"/>
  </cols>
  <sheetData>
    <row r="5" spans="1:3">
      <c r="B5" t="s">
        <v>57</v>
      </c>
    </row>
    <row r="6" spans="1:3">
      <c r="A6" t="s">
        <v>58</v>
      </c>
      <c r="B6" s="2">
        <f>B22-B7</f>
        <v>483.59999999999991</v>
      </c>
      <c r="C6" s="34">
        <f>B6/$B$22</f>
        <v>0.28445385565554965</v>
      </c>
    </row>
    <row r="7" spans="1:3">
      <c r="A7" t="s">
        <v>59</v>
      </c>
      <c r="B7" s="2">
        <v>1216.5</v>
      </c>
      <c r="C7" s="34">
        <f>B7/$B$22</f>
        <v>0.71554614434445041</v>
      </c>
    </row>
    <row r="8" spans="1:3">
      <c r="A8" t="s">
        <v>60</v>
      </c>
      <c r="B8" s="2">
        <v>267</v>
      </c>
      <c r="C8" s="4">
        <f>B8/$B$7</f>
        <v>0.21948212083847102</v>
      </c>
    </row>
    <row r="9" spans="1:3">
      <c r="A9" t="s">
        <v>11</v>
      </c>
      <c r="B9" s="2">
        <v>97.8</v>
      </c>
      <c r="C9" s="4">
        <f t="shared" ref="C9:C19" si="0">B9/$B$7</f>
        <v>8.0394574599260166E-2</v>
      </c>
    </row>
    <row r="10" spans="1:3">
      <c r="A10" t="s">
        <v>61</v>
      </c>
      <c r="B10" s="2">
        <v>298.3</v>
      </c>
      <c r="C10" s="4">
        <f t="shared" si="0"/>
        <v>0.24521167283189479</v>
      </c>
    </row>
    <row r="11" spans="1:3">
      <c r="A11" t="s">
        <v>62</v>
      </c>
      <c r="B11" s="35">
        <v>8</v>
      </c>
      <c r="C11" s="4">
        <f t="shared" si="0"/>
        <v>6.5762433210028769E-3</v>
      </c>
    </row>
    <row r="12" spans="1:3">
      <c r="A12" t="s">
        <v>44</v>
      </c>
      <c r="B12" s="2">
        <v>12.7</v>
      </c>
      <c r="C12" s="4">
        <f t="shared" si="0"/>
        <v>1.0439786272092067E-2</v>
      </c>
    </row>
    <row r="13" spans="1:3">
      <c r="A13" t="s">
        <v>7</v>
      </c>
      <c r="B13" s="2">
        <v>12.2</v>
      </c>
      <c r="C13" s="4">
        <f t="shared" si="0"/>
        <v>1.0028771064529388E-2</v>
      </c>
    </row>
    <row r="14" spans="1:3">
      <c r="A14" t="s">
        <v>63</v>
      </c>
      <c r="B14" s="2">
        <v>157.80000000000001</v>
      </c>
      <c r="C14" s="4">
        <f t="shared" si="0"/>
        <v>0.12971639950678177</v>
      </c>
    </row>
    <row r="15" spans="1:3">
      <c r="A15" t="s">
        <v>64</v>
      </c>
      <c r="B15" s="2">
        <v>150</v>
      </c>
      <c r="C15" s="4">
        <f t="shared" si="0"/>
        <v>0.12330456226880394</v>
      </c>
    </row>
    <row r="16" spans="1:3">
      <c r="A16" t="s">
        <v>65</v>
      </c>
      <c r="B16" s="2">
        <v>101.5</v>
      </c>
      <c r="C16" s="4">
        <f t="shared" si="0"/>
        <v>8.3436087135224005E-2</v>
      </c>
    </row>
    <row r="17" spans="1:3">
      <c r="A17" t="s">
        <v>66</v>
      </c>
      <c r="B17" s="2">
        <v>48.4</v>
      </c>
      <c r="C17" s="4">
        <f t="shared" si="0"/>
        <v>3.9786272092067407E-2</v>
      </c>
    </row>
    <row r="18" spans="1:3">
      <c r="A18" t="s">
        <v>4</v>
      </c>
      <c r="B18" s="2">
        <v>37.1</v>
      </c>
      <c r="C18" s="4">
        <f t="shared" si="0"/>
        <v>3.0497328401150842E-2</v>
      </c>
    </row>
    <row r="19" spans="1:3">
      <c r="A19" t="s">
        <v>1</v>
      </c>
      <c r="B19" s="2">
        <v>25.7</v>
      </c>
      <c r="C19" s="4">
        <f t="shared" si="0"/>
        <v>2.1126181668721742E-2</v>
      </c>
    </row>
    <row r="20" spans="1:3">
      <c r="C20" s="12"/>
    </row>
    <row r="22" spans="1:3">
      <c r="A22" t="s">
        <v>67</v>
      </c>
      <c r="B22">
        <v>1700.1</v>
      </c>
    </row>
  </sheetData>
  <pageMargins left="0.75" right="0.75"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Crude &amp; Cond Qty &amp; Value</vt:lpstr>
      <vt:lpstr>Gas Prices Calendar year</vt:lpstr>
      <vt:lpstr>Gas Prices Financial Year</vt:lpstr>
      <vt:lpstr>LNG and Dom Gas Prices</vt:lpstr>
      <vt:lpstr>Tapis Oil Price</vt:lpstr>
      <vt:lpstr>Historic Oil Price</vt:lpstr>
      <vt:lpstr>Exports</vt:lpstr>
      <vt:lpstr>Oil &amp; Cond WA vs Australia</vt:lpstr>
      <vt:lpstr>OPEC 2014</vt:lpstr>
      <vt:lpstr>LNG Ranking 2014</vt:lpstr>
      <vt:lpstr>Sheet1</vt:lpstr>
      <vt:lpstr>'Crude &amp; Cond Qty &amp; Value'!Print_Area</vt:lpstr>
      <vt:lpstr>Exports!Print_Area</vt:lpstr>
      <vt:lpstr>'Gas Prices Calendar year'!Print_Area</vt:lpstr>
      <vt:lpstr>'Gas Prices Financial Year'!Print_Area</vt:lpstr>
      <vt:lpstr>'LNG Ranking 2014'!Print_Area</vt:lpstr>
      <vt:lpstr>'Oil &amp; Cond WA vs Australia'!Print_Area</vt:lpstr>
      <vt:lpstr>'Tapis Oil Price'!Print_Area</vt:lpstr>
    </vt:vector>
  </TitlesOfParts>
  <Company>Department of Mines and Petroleum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Jill</dc:creator>
  <cp:lastModifiedBy>BARKER, Andrew</cp:lastModifiedBy>
  <cp:lastPrinted>2015-06-15T05:21:11Z</cp:lastPrinted>
  <dcterms:created xsi:type="dcterms:W3CDTF">2013-09-17T04:38:33Z</dcterms:created>
  <dcterms:modified xsi:type="dcterms:W3CDTF">2015-11-23T03:01:59Z</dcterms:modified>
</cp:coreProperties>
</file>